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995f12f25e2e47a8/Documents/ACEN/ACEN 2020-2024/ACEN PROCSA/PROCSA Annexure C/PROCSA Annexure C Fee Scale Model to PROCSA Agreement 2024/"/>
    </mc:Choice>
  </mc:AlternateContent>
  <xr:revisionPtr revIDLastSave="45" documentId="8_{13A8122B-E290-4C1D-8F4F-284CB0336FC0}" xr6:coauthVersionLast="47" xr6:coauthVersionMax="47" xr10:uidLastSave="{87B39C20-02E7-4998-81BB-7240615248E7}"/>
  <bookViews>
    <workbookView xWindow="-108" yWindow="-108" windowWidth="23256" windowHeight="12456" tabRatio="838" xr2:uid="{00000000-000D-0000-FFFF-FFFF00000000}"/>
  </bookViews>
  <sheets>
    <sheet name="INVOICE" sheetId="18" r:id="rId1"/>
    <sheet name="C3.2.1 CS-Building" sheetId="27" r:id="rId2"/>
    <sheet name="C3.2.2 EEM-Building" sheetId="25" r:id="rId3"/>
    <sheet name="C3.3.1 CS-Engineering" sheetId="29" r:id="rId4"/>
    <sheet name="C3.2.2 EEM-Engineering" sheetId="31" r:id="rId5"/>
    <sheet name="C.5 Time Based fees" sheetId="4" r:id="rId6"/>
    <sheet name="C.6 Expenses &amp; Costs(VAT)" sheetId="6" r:id="rId7"/>
    <sheet name="C6.2 Transport" sheetId="5" r:id="rId8"/>
    <sheet name="C.6 Expenses &amp; Costs (NV)" sheetId="21" r:id="rId9"/>
    <sheet name="C.3.4-Stages " sheetId="26" r:id="rId10"/>
    <sheet name="C3.2.CB-Table" sheetId="24" r:id="rId11"/>
    <sheet name="C3.2.2 EEMB-Table " sheetId="28" r:id="rId12"/>
    <sheet name="C3.3.1.CE-Table" sheetId="30" r:id="rId13"/>
    <sheet name="C3.3.2 EEME-Table" sheetId="32" r:id="rId14"/>
  </sheets>
  <definedNames>
    <definedName name="_Ref487122438" localSheetId="11">'C3.2.2 EEMB-Table '!#REF!</definedName>
    <definedName name="_Ref487122438" localSheetId="10">'C3.2.CB-Table'!#REF!</definedName>
    <definedName name="_Ref487122438" localSheetId="12">'C3.3.1.CE-Table'!#REF!</definedName>
    <definedName name="_Ref487122438" localSheetId="13">'C3.3.2 EEME-Table'!#REF!</definedName>
    <definedName name="eeltable" localSheetId="11">'C3.2.2 EEMB-Table '!#REF!</definedName>
    <definedName name="eeltable" localSheetId="10">'C3.2.CB-Table'!#REF!</definedName>
    <definedName name="eeltable" localSheetId="12">'C3.3.1.CE-Table'!#REF!</definedName>
    <definedName name="eeltable" localSheetId="13">'C3.3.2 EEME-Table'!#REF!</definedName>
    <definedName name="eeltable">#REF!</definedName>
    <definedName name="EEQTABLE" localSheetId="11">'C3.2.2 EEMB-Table '!#REF!</definedName>
    <definedName name="EEQTABLE" localSheetId="10">'C3.2.CB-Table'!#REF!</definedName>
    <definedName name="EEQTABLE" localSheetId="12">'C3.3.1.CE-Table'!#REF!</definedName>
    <definedName name="EEQTABLE" localSheetId="13">'C3.3.2 EEME-Table'!#REF!</definedName>
    <definedName name="EEQTABLE">#REF!</definedName>
    <definedName name="ETRNTABLE">#REF!</definedName>
    <definedName name="ETRQTABLE">#REF!</definedName>
    <definedName name="MENTABLE">#REF!</definedName>
    <definedName name="MEQTABLE">#REF!</definedName>
    <definedName name="_xlnm.Print_Area" localSheetId="1">'C3.2.1 CS-Building'!$A$1:$R$31</definedName>
    <definedName name="_xlnm.Print_Area" localSheetId="2">'C3.2.2 EEM-Building'!$A$1:$R$31</definedName>
    <definedName name="_xlnm.Print_Area" localSheetId="4">'C3.2.2 EEM-Engineering'!$A$1:$R$33</definedName>
    <definedName name="_xlnm.Print_Area" localSheetId="3">'C3.3.1 CS-Engineering'!$A$1:$R$35</definedName>
    <definedName name="_xlnm.Print_Area" localSheetId="0">INVOICE!$A$1:$H$43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31" l="1"/>
  <c r="D11" i="31"/>
  <c r="D12" i="31"/>
  <c r="D13" i="31"/>
  <c r="D14" i="31"/>
  <c r="D15" i="31"/>
  <c r="D16" i="31"/>
  <c r="D17" i="31"/>
  <c r="D18" i="31"/>
  <c r="D19" i="31"/>
  <c r="D20" i="31"/>
  <c r="D21" i="31"/>
  <c r="D10" i="29"/>
  <c r="D11" i="29"/>
  <c r="D12" i="29"/>
  <c r="D13" i="29"/>
  <c r="D14" i="29"/>
  <c r="D15" i="29"/>
  <c r="D16" i="29"/>
  <c r="D17" i="29"/>
  <c r="D18" i="29"/>
  <c r="D19" i="29"/>
  <c r="D20" i="29"/>
  <c r="D21" i="29"/>
  <c r="D10" i="27"/>
  <c r="D11" i="27"/>
  <c r="D12" i="27"/>
  <c r="D13" i="27"/>
  <c r="D14" i="27"/>
  <c r="D15" i="27"/>
  <c r="D16" i="27"/>
  <c r="D17" i="27"/>
  <c r="D18" i="27"/>
  <c r="D19" i="27"/>
  <c r="D20" i="27"/>
  <c r="D21" i="27"/>
  <c r="D9" i="31"/>
  <c r="D9" i="29"/>
  <c r="J10" i="25"/>
  <c r="J11" i="25"/>
  <c r="J12" i="25"/>
  <c r="J13" i="25"/>
  <c r="J14" i="25"/>
  <c r="J15" i="25"/>
  <c r="J16" i="25"/>
  <c r="J17" i="25"/>
  <c r="J18" i="25"/>
  <c r="J19" i="25"/>
  <c r="J20" i="25"/>
  <c r="J21" i="25"/>
  <c r="H10" i="25"/>
  <c r="H11" i="25"/>
  <c r="H12" i="25"/>
  <c r="H13" i="25"/>
  <c r="H14" i="25"/>
  <c r="H15" i="25"/>
  <c r="H16" i="25"/>
  <c r="H17" i="25"/>
  <c r="H18" i="25"/>
  <c r="H19" i="25"/>
  <c r="H20" i="25"/>
  <c r="H21" i="25"/>
  <c r="H10" i="29"/>
  <c r="H11" i="29"/>
  <c r="N11" i="29" s="1"/>
  <c r="H12" i="29"/>
  <c r="H13" i="29"/>
  <c r="H14" i="29"/>
  <c r="H15" i="29"/>
  <c r="H16" i="29"/>
  <c r="H17" i="29"/>
  <c r="H18" i="29"/>
  <c r="H19" i="29"/>
  <c r="H20" i="29"/>
  <c r="H21" i="29"/>
  <c r="N21" i="29" s="1"/>
  <c r="J10" i="29"/>
  <c r="J11" i="29"/>
  <c r="J12" i="29"/>
  <c r="J13" i="29"/>
  <c r="J14" i="29"/>
  <c r="N14" i="29" s="1"/>
  <c r="J15" i="29"/>
  <c r="J16" i="29"/>
  <c r="J17" i="29"/>
  <c r="J18" i="29"/>
  <c r="J19" i="29"/>
  <c r="J20" i="29"/>
  <c r="J21" i="29"/>
  <c r="N19" i="29"/>
  <c r="H10" i="31"/>
  <c r="H11" i="31"/>
  <c r="H12" i="31"/>
  <c r="H13" i="31"/>
  <c r="H14" i="31"/>
  <c r="H15" i="31"/>
  <c r="H16" i="31"/>
  <c r="N16" i="31" s="1"/>
  <c r="H17" i="31"/>
  <c r="H18" i="31"/>
  <c r="H19" i="31"/>
  <c r="H20" i="31"/>
  <c r="H21" i="31"/>
  <c r="J10" i="31"/>
  <c r="J11" i="31"/>
  <c r="J12" i="31"/>
  <c r="J13" i="31"/>
  <c r="J14" i="31"/>
  <c r="N14" i="31" s="1"/>
  <c r="J15" i="31"/>
  <c r="J16" i="31"/>
  <c r="J17" i="31"/>
  <c r="J18" i="31"/>
  <c r="J19" i="31"/>
  <c r="J20" i="31"/>
  <c r="J21" i="31"/>
  <c r="N21" i="31"/>
  <c r="J9" i="31"/>
  <c r="H9" i="31"/>
  <c r="J9" i="25"/>
  <c r="J9" i="29"/>
  <c r="H9" i="29"/>
  <c r="H9" i="25"/>
  <c r="J9" i="27"/>
  <c r="H9" i="27"/>
  <c r="A18" i="18"/>
  <c r="B18" i="18"/>
  <c r="A19" i="18"/>
  <c r="B19" i="18"/>
  <c r="A20" i="18"/>
  <c r="B20" i="18"/>
  <c r="B27" i="18"/>
  <c r="A27" i="18"/>
  <c r="B24" i="18"/>
  <c r="A24" i="18"/>
  <c r="B23" i="18"/>
  <c r="A23" i="18"/>
  <c r="A21" i="18"/>
  <c r="B21" i="18"/>
  <c r="A54" i="4"/>
  <c r="E10" i="31"/>
  <c r="G10" i="31"/>
  <c r="I10" i="31"/>
  <c r="K10" i="31"/>
  <c r="M10" i="31"/>
  <c r="O10" i="31"/>
  <c r="Q10" i="31"/>
  <c r="E11" i="31"/>
  <c r="G11" i="31"/>
  <c r="I11" i="31"/>
  <c r="K11" i="31"/>
  <c r="M11" i="31"/>
  <c r="O11" i="31"/>
  <c r="Q11" i="31"/>
  <c r="E12" i="31"/>
  <c r="G12" i="31"/>
  <c r="I12" i="31"/>
  <c r="K12" i="31"/>
  <c r="M12" i="31"/>
  <c r="O12" i="31"/>
  <c r="Q12" i="31"/>
  <c r="N13" i="31"/>
  <c r="E13" i="31"/>
  <c r="G13" i="31"/>
  <c r="I13" i="31"/>
  <c r="K13" i="31"/>
  <c r="M13" i="31"/>
  <c r="O13" i="31"/>
  <c r="Q13" i="31"/>
  <c r="E14" i="31"/>
  <c r="G14" i="31"/>
  <c r="I14" i="31"/>
  <c r="K14" i="31"/>
  <c r="M14" i="31"/>
  <c r="O14" i="31"/>
  <c r="Q14" i="31"/>
  <c r="E15" i="31"/>
  <c r="G15" i="31"/>
  <c r="I15" i="31"/>
  <c r="K15" i="31"/>
  <c r="M15" i="31"/>
  <c r="O15" i="31"/>
  <c r="Q15" i="31"/>
  <c r="E16" i="31"/>
  <c r="G16" i="31"/>
  <c r="I16" i="31"/>
  <c r="K16" i="31"/>
  <c r="M16" i="31"/>
  <c r="O16" i="31"/>
  <c r="Q16" i="31"/>
  <c r="E17" i="31"/>
  <c r="G17" i="31"/>
  <c r="I17" i="31"/>
  <c r="K17" i="31"/>
  <c r="M17" i="31"/>
  <c r="O17" i="31"/>
  <c r="Q17" i="31"/>
  <c r="E18" i="31"/>
  <c r="G18" i="31"/>
  <c r="I18" i="31"/>
  <c r="K18" i="31"/>
  <c r="M18" i="31"/>
  <c r="O18" i="31"/>
  <c r="Q18" i="31"/>
  <c r="E19" i="31"/>
  <c r="G19" i="31"/>
  <c r="I19" i="31"/>
  <c r="K19" i="31"/>
  <c r="M19" i="31"/>
  <c r="O19" i="31"/>
  <c r="Q19" i="31"/>
  <c r="E20" i="31"/>
  <c r="G20" i="31"/>
  <c r="I20" i="31"/>
  <c r="K20" i="31"/>
  <c r="M20" i="31"/>
  <c r="O20" i="31"/>
  <c r="Q20" i="31"/>
  <c r="E21" i="31"/>
  <c r="G21" i="31"/>
  <c r="I21" i="31"/>
  <c r="K21" i="31"/>
  <c r="M21" i="31"/>
  <c r="O21" i="31"/>
  <c r="Q21" i="31"/>
  <c r="A22" i="31"/>
  <c r="A7" i="31"/>
  <c r="Q9" i="31"/>
  <c r="O9" i="31"/>
  <c r="M9" i="31"/>
  <c r="K9" i="31"/>
  <c r="I9" i="31"/>
  <c r="G9" i="31"/>
  <c r="E9" i="31"/>
  <c r="C4" i="31"/>
  <c r="A4" i="31"/>
  <c r="C3" i="31"/>
  <c r="A3" i="31"/>
  <c r="A22" i="29"/>
  <c r="A7" i="29"/>
  <c r="Q21" i="29"/>
  <c r="O21" i="29"/>
  <c r="M21" i="29"/>
  <c r="K21" i="29"/>
  <c r="I21" i="29"/>
  <c r="E21" i="29"/>
  <c r="Q20" i="29"/>
  <c r="O20" i="29"/>
  <c r="M20" i="29"/>
  <c r="K20" i="29"/>
  <c r="I20" i="29"/>
  <c r="E20" i="29"/>
  <c r="Q19" i="29"/>
  <c r="O19" i="29"/>
  <c r="M19" i="29"/>
  <c r="K19" i="29"/>
  <c r="I19" i="29"/>
  <c r="E19" i="29"/>
  <c r="Q18" i="29"/>
  <c r="O18" i="29"/>
  <c r="M18" i="29"/>
  <c r="K18" i="29"/>
  <c r="I18" i="29"/>
  <c r="E18" i="29"/>
  <c r="Q17" i="29"/>
  <c r="O17" i="29"/>
  <c r="M17" i="29"/>
  <c r="K17" i="29"/>
  <c r="I17" i="29"/>
  <c r="E17" i="29"/>
  <c r="Q16" i="29"/>
  <c r="O16" i="29"/>
  <c r="M16" i="29"/>
  <c r="K16" i="29"/>
  <c r="I16" i="29"/>
  <c r="E16" i="29"/>
  <c r="Q15" i="29"/>
  <c r="O15" i="29"/>
  <c r="M15" i="29"/>
  <c r="K15" i="29"/>
  <c r="I15" i="29"/>
  <c r="E15" i="29"/>
  <c r="Q14" i="29"/>
  <c r="O14" i="29"/>
  <c r="M14" i="29"/>
  <c r="K14" i="29"/>
  <c r="I14" i="29"/>
  <c r="E14" i="29"/>
  <c r="Q13" i="29"/>
  <c r="O13" i="29"/>
  <c r="M13" i="29"/>
  <c r="K13" i="29"/>
  <c r="I13" i="29"/>
  <c r="E13" i="29"/>
  <c r="Q12" i="29"/>
  <c r="O12" i="29"/>
  <c r="M12" i="29"/>
  <c r="K12" i="29"/>
  <c r="I12" i="29"/>
  <c r="E12" i="29"/>
  <c r="Q11" i="29"/>
  <c r="O11" i="29"/>
  <c r="M11" i="29"/>
  <c r="K11" i="29"/>
  <c r="I11" i="29"/>
  <c r="E11" i="29"/>
  <c r="Q10" i="29"/>
  <c r="O10" i="29"/>
  <c r="M10" i="29"/>
  <c r="K10" i="29"/>
  <c r="I10" i="29"/>
  <c r="E10" i="29"/>
  <c r="Q9" i="29"/>
  <c r="O9" i="29"/>
  <c r="M9" i="29"/>
  <c r="K9" i="29"/>
  <c r="I9" i="29"/>
  <c r="E9" i="29"/>
  <c r="C4" i="29"/>
  <c r="A4" i="29"/>
  <c r="C3" i="29"/>
  <c r="A3" i="29"/>
  <c r="D10" i="25"/>
  <c r="E10" i="25"/>
  <c r="G10" i="25"/>
  <c r="I10" i="25"/>
  <c r="K10" i="25"/>
  <c r="M10" i="25"/>
  <c r="O10" i="25"/>
  <c r="Q10" i="25"/>
  <c r="D11" i="25"/>
  <c r="E11" i="25"/>
  <c r="G11" i="25"/>
  <c r="I11" i="25"/>
  <c r="K11" i="25"/>
  <c r="M11" i="25"/>
  <c r="O11" i="25"/>
  <c r="Q11" i="25"/>
  <c r="D12" i="25"/>
  <c r="E12" i="25"/>
  <c r="G12" i="25"/>
  <c r="I12" i="25"/>
  <c r="K12" i="25"/>
  <c r="M12" i="25"/>
  <c r="O12" i="25"/>
  <c r="Q12" i="25"/>
  <c r="D13" i="25"/>
  <c r="E13" i="25"/>
  <c r="G13" i="25"/>
  <c r="I13" i="25"/>
  <c r="K13" i="25"/>
  <c r="M13" i="25"/>
  <c r="O13" i="25"/>
  <c r="Q13" i="25"/>
  <c r="D14" i="25"/>
  <c r="E14" i="25"/>
  <c r="G14" i="25"/>
  <c r="I14" i="25"/>
  <c r="K14" i="25"/>
  <c r="M14" i="25"/>
  <c r="O14" i="25"/>
  <c r="Q14" i="25"/>
  <c r="D15" i="25"/>
  <c r="E15" i="25"/>
  <c r="G15" i="25"/>
  <c r="I15" i="25"/>
  <c r="K15" i="25"/>
  <c r="M15" i="25"/>
  <c r="O15" i="25"/>
  <c r="Q15" i="25"/>
  <c r="D16" i="25"/>
  <c r="E16" i="25"/>
  <c r="G16" i="25"/>
  <c r="I16" i="25"/>
  <c r="K16" i="25"/>
  <c r="M16" i="25"/>
  <c r="O16" i="25"/>
  <c r="Q16" i="25"/>
  <c r="D17" i="25"/>
  <c r="E17" i="25"/>
  <c r="G17" i="25"/>
  <c r="I17" i="25"/>
  <c r="K17" i="25"/>
  <c r="M17" i="25"/>
  <c r="O17" i="25"/>
  <c r="Q17" i="25"/>
  <c r="D18" i="25"/>
  <c r="E18" i="25"/>
  <c r="G18" i="25"/>
  <c r="I18" i="25"/>
  <c r="K18" i="25"/>
  <c r="M18" i="25"/>
  <c r="O18" i="25"/>
  <c r="Q18" i="25"/>
  <c r="D19" i="25"/>
  <c r="E19" i="25"/>
  <c r="G19" i="25"/>
  <c r="I19" i="25"/>
  <c r="K19" i="25"/>
  <c r="M19" i="25"/>
  <c r="O19" i="25"/>
  <c r="Q19" i="25"/>
  <c r="D20" i="25"/>
  <c r="E20" i="25"/>
  <c r="G20" i="25"/>
  <c r="I20" i="25"/>
  <c r="K20" i="25"/>
  <c r="M20" i="25"/>
  <c r="O20" i="25"/>
  <c r="Q20" i="25"/>
  <c r="D21" i="25"/>
  <c r="E21" i="25"/>
  <c r="G21" i="25"/>
  <c r="I21" i="25"/>
  <c r="K21" i="25"/>
  <c r="M21" i="25"/>
  <c r="O21" i="25"/>
  <c r="Q21" i="25"/>
  <c r="A17" i="18"/>
  <c r="G9" i="25"/>
  <c r="Q21" i="27"/>
  <c r="O21" i="27"/>
  <c r="M21" i="27"/>
  <c r="K21" i="27"/>
  <c r="J21" i="27"/>
  <c r="I21" i="27"/>
  <c r="H21" i="27"/>
  <c r="N21" i="27" s="1"/>
  <c r="E21" i="27"/>
  <c r="Q20" i="27"/>
  <c r="O20" i="27"/>
  <c r="M20" i="27"/>
  <c r="K20" i="27"/>
  <c r="J20" i="27"/>
  <c r="I20" i="27"/>
  <c r="H20" i="27"/>
  <c r="E20" i="27"/>
  <c r="Q19" i="27"/>
  <c r="O19" i="27"/>
  <c r="M19" i="27"/>
  <c r="K19" i="27"/>
  <c r="J19" i="27"/>
  <c r="I19" i="27"/>
  <c r="H19" i="27"/>
  <c r="E19" i="27"/>
  <c r="Q18" i="27"/>
  <c r="O18" i="27"/>
  <c r="M18" i="27"/>
  <c r="K18" i="27"/>
  <c r="J18" i="27"/>
  <c r="I18" i="27"/>
  <c r="H18" i="27"/>
  <c r="E18" i="27"/>
  <c r="Q17" i="27"/>
  <c r="O17" i="27"/>
  <c r="M17" i="27"/>
  <c r="K17" i="27"/>
  <c r="J17" i="27"/>
  <c r="I17" i="27"/>
  <c r="H17" i="27"/>
  <c r="E17" i="27"/>
  <c r="Q16" i="27"/>
  <c r="O16" i="27"/>
  <c r="M16" i="27"/>
  <c r="K16" i="27"/>
  <c r="J16" i="27"/>
  <c r="I16" i="27"/>
  <c r="H16" i="27"/>
  <c r="E16" i="27"/>
  <c r="Q15" i="27"/>
  <c r="O15" i="27"/>
  <c r="M15" i="27"/>
  <c r="K15" i="27"/>
  <c r="J15" i="27"/>
  <c r="I15" i="27"/>
  <c r="H15" i="27"/>
  <c r="E15" i="27"/>
  <c r="Q14" i="27"/>
  <c r="O14" i="27"/>
  <c r="M14" i="27"/>
  <c r="K14" i="27"/>
  <c r="J14" i="27"/>
  <c r="I14" i="27"/>
  <c r="H14" i="27"/>
  <c r="N14" i="27" s="1"/>
  <c r="E14" i="27"/>
  <c r="Q13" i="27"/>
  <c r="O13" i="27"/>
  <c r="M13" i="27"/>
  <c r="K13" i="27"/>
  <c r="J13" i="27"/>
  <c r="I13" i="27"/>
  <c r="H13" i="27"/>
  <c r="E13" i="27"/>
  <c r="Q12" i="27"/>
  <c r="O12" i="27"/>
  <c r="M12" i="27"/>
  <c r="K12" i="27"/>
  <c r="J12" i="27"/>
  <c r="I12" i="27"/>
  <c r="H12" i="27"/>
  <c r="E12" i="27"/>
  <c r="Q11" i="27"/>
  <c r="O11" i="27"/>
  <c r="M11" i="27"/>
  <c r="K11" i="27"/>
  <c r="J11" i="27"/>
  <c r="I11" i="27"/>
  <c r="H11" i="27"/>
  <c r="E11" i="27"/>
  <c r="Q10" i="27"/>
  <c r="O10" i="27"/>
  <c r="M10" i="27"/>
  <c r="K10" i="27"/>
  <c r="J10" i="27"/>
  <c r="I10" i="27"/>
  <c r="H10" i="27"/>
  <c r="E10" i="27"/>
  <c r="Q9" i="27"/>
  <c r="O9" i="27"/>
  <c r="M9" i="27"/>
  <c r="K9" i="27"/>
  <c r="I9" i="27"/>
  <c r="E9" i="27"/>
  <c r="D9" i="27"/>
  <c r="C4" i="27"/>
  <c r="A4" i="27"/>
  <c r="C3" i="27"/>
  <c r="A3" i="27"/>
  <c r="E9" i="25"/>
  <c r="Q9" i="25"/>
  <c r="O9" i="25"/>
  <c r="M9" i="25"/>
  <c r="K9" i="25"/>
  <c r="I9" i="25"/>
  <c r="D9" i="25"/>
  <c r="C6" i="26"/>
  <c r="C7" i="26"/>
  <c r="C8" i="26" s="1"/>
  <c r="C5" i="26"/>
  <c r="C4" i="26"/>
  <c r="C4" i="25"/>
  <c r="A4" i="25"/>
  <c r="C3" i="25"/>
  <c r="A3" i="25"/>
  <c r="H4" i="18"/>
  <c r="R3" i="25" s="1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N13" i="29" l="1"/>
  <c r="N15" i="25"/>
  <c r="N19" i="25"/>
  <c r="N11" i="25"/>
  <c r="N15" i="31"/>
  <c r="R15" i="31" s="1"/>
  <c r="N9" i="31"/>
  <c r="R9" i="31" s="1"/>
  <c r="N20" i="29"/>
  <c r="G20" i="29" s="1"/>
  <c r="N12" i="29"/>
  <c r="G12" i="29" s="1"/>
  <c r="N9" i="29"/>
  <c r="G9" i="29" s="1"/>
  <c r="N10" i="29"/>
  <c r="R10" i="29" s="1"/>
  <c r="N21" i="25"/>
  <c r="R21" i="25" s="1"/>
  <c r="N20" i="25"/>
  <c r="R20" i="25" s="1"/>
  <c r="N18" i="25"/>
  <c r="R18" i="25" s="1"/>
  <c r="N16" i="25"/>
  <c r="N14" i="25"/>
  <c r="R14" i="25" s="1"/>
  <c r="N13" i="25"/>
  <c r="R13" i="25" s="1"/>
  <c r="N10" i="25"/>
  <c r="R10" i="25" s="1"/>
  <c r="N17" i="25"/>
  <c r="R17" i="25" s="1"/>
  <c r="N12" i="25"/>
  <c r="R12" i="25" s="1"/>
  <c r="N9" i="25"/>
  <c r="N16" i="29"/>
  <c r="G16" i="29" s="1"/>
  <c r="N18" i="29"/>
  <c r="R18" i="29" s="1"/>
  <c r="N16" i="27"/>
  <c r="G16" i="27" s="1"/>
  <c r="N17" i="29"/>
  <c r="G17" i="29" s="1"/>
  <c r="N15" i="29"/>
  <c r="R15" i="29" s="1"/>
  <c r="N20" i="31"/>
  <c r="R20" i="31" s="1"/>
  <c r="N12" i="31"/>
  <c r="R12" i="31" s="1"/>
  <c r="N19" i="31"/>
  <c r="R19" i="31" s="1"/>
  <c r="N11" i="31"/>
  <c r="R11" i="31" s="1"/>
  <c r="N18" i="31"/>
  <c r="R18" i="31" s="1"/>
  <c r="N10" i="31"/>
  <c r="R10" i="31" s="1"/>
  <c r="N17" i="31"/>
  <c r="R17" i="31" s="1"/>
  <c r="N9" i="27"/>
  <c r="G9" i="27" s="1"/>
  <c r="N15" i="27"/>
  <c r="G15" i="27" s="1"/>
  <c r="R21" i="29"/>
  <c r="R16" i="25"/>
  <c r="R13" i="31"/>
  <c r="N11" i="27"/>
  <c r="R11" i="27" s="1"/>
  <c r="R19" i="25"/>
  <c r="R11" i="25"/>
  <c r="R14" i="31"/>
  <c r="N12" i="27"/>
  <c r="R12" i="27" s="1"/>
  <c r="G19" i="29"/>
  <c r="N13" i="27"/>
  <c r="G13" i="27" s="1"/>
  <c r="N17" i="27"/>
  <c r="G17" i="27" s="1"/>
  <c r="N19" i="27"/>
  <c r="G19" i="27" s="1"/>
  <c r="G14" i="29"/>
  <c r="N18" i="27"/>
  <c r="G18" i="27" s="1"/>
  <c r="N20" i="27"/>
  <c r="R20" i="27" s="1"/>
  <c r="R11" i="29"/>
  <c r="G13" i="29"/>
  <c r="N10" i="27"/>
  <c r="G10" i="27" s="1"/>
  <c r="R21" i="31"/>
  <c r="R16" i="31"/>
  <c r="R3" i="31"/>
  <c r="G10" i="29"/>
  <c r="R3" i="29"/>
  <c r="R15" i="25"/>
  <c r="G21" i="27"/>
  <c r="R21" i="27"/>
  <c r="G14" i="27"/>
  <c r="R14" i="27"/>
  <c r="R3" i="27"/>
  <c r="C9" i="26"/>
  <c r="E3" i="21"/>
  <c r="E3" i="5"/>
  <c r="E3" i="6"/>
  <c r="E54" i="21"/>
  <c r="H27" i="18" s="1"/>
  <c r="B5" i="21"/>
  <c r="A5" i="21"/>
  <c r="E4" i="21"/>
  <c r="B4" i="21"/>
  <c r="A4" i="21"/>
  <c r="B5" i="6"/>
  <c r="A5" i="6"/>
  <c r="E4" i="6"/>
  <c r="B4" i="6"/>
  <c r="A4" i="6"/>
  <c r="B5" i="5"/>
  <c r="A5" i="5"/>
  <c r="E4" i="5"/>
  <c r="B4" i="5"/>
  <c r="A4" i="5"/>
  <c r="E4" i="4"/>
  <c r="A5" i="4"/>
  <c r="A4" i="4"/>
  <c r="B5" i="4"/>
  <c r="B4" i="4"/>
  <c r="R10" i="27" l="1"/>
  <c r="G12" i="27"/>
  <c r="G11" i="27"/>
  <c r="G20" i="27"/>
  <c r="G18" i="29"/>
  <c r="R13" i="27"/>
  <c r="R16" i="27"/>
  <c r="R9" i="27"/>
  <c r="R19" i="29"/>
  <c r="G21" i="29"/>
  <c r="R12" i="29"/>
  <c r="R14" i="29"/>
  <c r="R19" i="27"/>
  <c r="R15" i="27"/>
  <c r="G11" i="29"/>
  <c r="R20" i="29"/>
  <c r="R16" i="29"/>
  <c r="G15" i="29"/>
  <c r="R17" i="27"/>
  <c r="R13" i="29"/>
  <c r="R18" i="27"/>
  <c r="R17" i="29"/>
  <c r="R22" i="31"/>
  <c r="H20" i="18" s="1"/>
  <c r="R9" i="29"/>
  <c r="E34" i="6"/>
  <c r="E33" i="6"/>
  <c r="E32" i="6"/>
  <c r="E31" i="6"/>
  <c r="E30" i="6"/>
  <c r="E27" i="6"/>
  <c r="E24" i="6"/>
  <c r="E23" i="6"/>
  <c r="E22" i="6"/>
  <c r="E21" i="6"/>
  <c r="E20" i="6"/>
  <c r="E13" i="6"/>
  <c r="R22" i="27" l="1"/>
  <c r="H17" i="18" s="1"/>
  <c r="R22" i="29"/>
  <c r="H19" i="18" s="1"/>
  <c r="E54" i="6"/>
  <c r="H24" i="18" s="1"/>
  <c r="E50" i="4" l="1"/>
  <c r="E13" i="5"/>
  <c r="E54" i="5" s="1"/>
  <c r="E29" i="4" l="1"/>
  <c r="E54" i="4" s="1"/>
  <c r="R9" i="25" l="1"/>
  <c r="R22" i="25" s="1"/>
  <c r="H18" i="18" l="1"/>
  <c r="H25" i="18" s="1"/>
  <c r="H26" i="18" s="1"/>
  <c r="H28" i="18" s="1"/>
</calcChain>
</file>

<file path=xl/sharedStrings.xml><?xml version="1.0" encoding="utf-8"?>
<sst xmlns="http://schemas.openxmlformats.org/spreadsheetml/2006/main" count="312" uniqueCount="159">
  <si>
    <t>B.</t>
  </si>
  <si>
    <t>B. 1</t>
  </si>
  <si>
    <t>None</t>
  </si>
  <si>
    <t>Typing: per page</t>
  </si>
  <si>
    <t>Printing: (see attached invoices)</t>
  </si>
  <si>
    <t>Charter flights: (see attached invoices)</t>
  </si>
  <si>
    <t>km</t>
  </si>
  <si>
    <t>VAT @ 15%</t>
  </si>
  <si>
    <t>Sec. Fee</t>
  </si>
  <si>
    <t>Gross fees due</t>
  </si>
  <si>
    <t>less previous</t>
  </si>
  <si>
    <t>Net fees due</t>
  </si>
  <si>
    <t>=</t>
  </si>
  <si>
    <t>Description</t>
  </si>
  <si>
    <t>Hours</t>
  </si>
  <si>
    <t>Rate</t>
  </si>
  <si>
    <t>Amount</t>
  </si>
  <si>
    <t>Rate per km</t>
  </si>
  <si>
    <t>Quantity</t>
  </si>
  <si>
    <t>Binding</t>
  </si>
  <si>
    <t>Spiral Binding: A4 spine</t>
  </si>
  <si>
    <t>Banking Details</t>
  </si>
  <si>
    <t>Flights: (see attached invoices)</t>
  </si>
  <si>
    <t>Fuel: (see attached invoices)</t>
  </si>
  <si>
    <t>C.1</t>
  </si>
  <si>
    <t>C.2</t>
  </si>
  <si>
    <t>C.3</t>
  </si>
  <si>
    <t>Photocopies: (Per page)</t>
  </si>
  <si>
    <t>A4 Black &amp; White simplex</t>
  </si>
  <si>
    <t>A4 Black &amp; White duplex</t>
  </si>
  <si>
    <t>A3 Black &amp; White simplex</t>
  </si>
  <si>
    <t>A3 Black &amp; White duplex</t>
  </si>
  <si>
    <t>A4 Colour simplex</t>
  </si>
  <si>
    <t>C.4</t>
  </si>
  <si>
    <t>C.5</t>
  </si>
  <si>
    <t>Printing and Plotting</t>
  </si>
  <si>
    <t>A0: Plain paper Black &amp; White</t>
  </si>
  <si>
    <t>A1 Plain paper Black &amp; White</t>
  </si>
  <si>
    <t>A2 Plain paper Black &amp; White</t>
  </si>
  <si>
    <t>A3 Plain paper Black &amp; White</t>
  </si>
  <si>
    <t>A4 Plain paper Black &amp; White</t>
  </si>
  <si>
    <t>C.6</t>
  </si>
  <si>
    <t>C.7</t>
  </si>
  <si>
    <t>Parking</t>
  </si>
  <si>
    <t>Eros Airport Parking charges</t>
  </si>
  <si>
    <t>To</t>
  </si>
  <si>
    <t>Project Name</t>
  </si>
  <si>
    <t>Service</t>
  </si>
  <si>
    <t>Invoice No.</t>
  </si>
  <si>
    <t>Professional fees</t>
  </si>
  <si>
    <t>Sub-total (excluding VAT)</t>
  </si>
  <si>
    <t>Total amount due (including VAT)</t>
  </si>
  <si>
    <t>VAT Reg. No.</t>
  </si>
  <si>
    <t>Date</t>
  </si>
  <si>
    <t>Additional services charged on a time basis</t>
  </si>
  <si>
    <t>Total fees for hourly work</t>
  </si>
  <si>
    <t>Total (carried forward to invoice)</t>
  </si>
  <si>
    <t>Travel to/from site</t>
  </si>
  <si>
    <t>Stage</t>
  </si>
  <si>
    <t>Total fees for travelling time</t>
  </si>
  <si>
    <t>C.8</t>
  </si>
  <si>
    <t>Accommodation &amp; subsistence</t>
  </si>
  <si>
    <t>C.9</t>
  </si>
  <si>
    <t>Sundry</t>
  </si>
  <si>
    <t>Your ref.:</t>
  </si>
  <si>
    <t>Mult</t>
  </si>
  <si>
    <t>Multipliers as applicable</t>
  </si>
  <si>
    <t>Multipliers:</t>
  </si>
  <si>
    <t>Alterations to existing works</t>
  </si>
  <si>
    <t>% now due</t>
  </si>
  <si>
    <t>Fees now due according to progress</t>
  </si>
  <si>
    <t>Multi-tenant installations</t>
  </si>
  <si>
    <t>Fee Red</t>
  </si>
  <si>
    <t>Fee reduction</t>
  </si>
  <si>
    <t>Client</t>
  </si>
  <si>
    <t xml:space="preserve">Box </t>
  </si>
  <si>
    <t>Windhoek</t>
  </si>
  <si>
    <t>Project name</t>
  </si>
  <si>
    <t>Consulting services</t>
  </si>
  <si>
    <t>Lower Limit</t>
  </si>
  <si>
    <t>Plus % of Value over Lower Limit</t>
  </si>
  <si>
    <t>For Value over</t>
  </si>
  <si>
    <t xml:space="preserve">Electrical Installation </t>
  </si>
  <si>
    <t xml:space="preserve">Load Bearing brick work </t>
  </si>
  <si>
    <t>Reinforced concrete</t>
  </si>
  <si>
    <t xml:space="preserve">Structural Steel </t>
  </si>
  <si>
    <t>Stage (%)</t>
  </si>
  <si>
    <t>C</t>
  </si>
  <si>
    <t>C.3.2.1</t>
  </si>
  <si>
    <t>Basic Fee (N$)</t>
  </si>
  <si>
    <t xml:space="preserve">Stage 1: Inception </t>
  </si>
  <si>
    <t xml:space="preserve">Stage 2: Concept and viability </t>
  </si>
  <si>
    <t xml:space="preserve">Stage 3: Design development </t>
  </si>
  <si>
    <t xml:space="preserve">Stage 4: Documentation and procurement </t>
  </si>
  <si>
    <t xml:space="preserve">Stage 5: Construction </t>
  </si>
  <si>
    <t>Stage 6: Close out</t>
  </si>
  <si>
    <t>Stage of Services for all engineering disciplines</t>
  </si>
  <si>
    <t>Percentage for each stage – both Building &amp; Engineering Works</t>
  </si>
  <si>
    <t>Prepare Bills of Quantities</t>
  </si>
  <si>
    <t>Basic Fee</t>
  </si>
  <si>
    <t>Civil/structural consulting</t>
  </si>
  <si>
    <t>Multi</t>
  </si>
  <si>
    <t>C.3.4	    Services provided partially or in stages for Engineering Services</t>
  </si>
  <si>
    <t xml:space="preserve">C.3.2.1	  </t>
  </si>
  <si>
    <t>Civil/Structural engineering services pretaining to Building Project</t>
  </si>
  <si>
    <t>Cost of Works (excl VAT)</t>
  </si>
  <si>
    <t>Services of a normal nature</t>
  </si>
  <si>
    <t>Electrical, Electronic and Mechanical  services pretaining to Building Project</t>
  </si>
  <si>
    <t xml:space="preserve">C.3.2.2	  </t>
  </si>
  <si>
    <t>C.3.2.2</t>
  </si>
  <si>
    <t>Wet Services, fire protection, sprinklers and plumbing inside buildings</t>
  </si>
  <si>
    <t>C.3.3.1</t>
  </si>
  <si>
    <t>Civil/Structural engineering services pretaining to Engineering Project</t>
  </si>
  <si>
    <t>Freeways through existing urban areas.</t>
  </si>
  <si>
    <t>Gravel roads:</t>
  </si>
  <si>
    <t xml:space="preserve">Primary roads, </t>
  </si>
  <si>
    <t>Secondary roads,</t>
  </si>
  <si>
    <t xml:space="preserve">Informal roads. </t>
  </si>
  <si>
    <t>Rural roads (single carriageways), excluding bridges.</t>
  </si>
  <si>
    <t>Services for existing informal settlements and reduced quality of supplies</t>
  </si>
  <si>
    <t>Structural steel</t>
  </si>
  <si>
    <t>Load bearing brickwork,</t>
  </si>
  <si>
    <t>Water and waste water treatment works:</t>
  </si>
  <si>
    <t>Multipliers(Cont.):</t>
  </si>
  <si>
    <t>Small plants of less than 5Mlitre/day design flow capacity</t>
  </si>
  <si>
    <t>Plants of more than 5Mlitre/day design flow capacity</t>
  </si>
  <si>
    <t>Straight main supply pipelines with relative few bends, scour valves, air valves, T-
pieces or similar fittings in the pipeline (Design Fee only)</t>
  </si>
  <si>
    <t xml:space="preserve">C.3.3.2	  </t>
  </si>
  <si>
    <t>Electrical, Electronic and Mechanical  services pretaining to Engineering Project</t>
  </si>
  <si>
    <t>Major power lines over long distances (Design Fee only)</t>
  </si>
  <si>
    <t>[Company Logo &amp; Details]</t>
  </si>
  <si>
    <t>Tax Invoice</t>
  </si>
  <si>
    <t>Bank</t>
  </si>
  <si>
    <t>Branch Code:</t>
  </si>
  <si>
    <t xml:space="preserve">Account No: </t>
  </si>
  <si>
    <t>Account Name:</t>
  </si>
  <si>
    <t>Time based fees</t>
  </si>
  <si>
    <t>Commencement to ?????</t>
  </si>
  <si>
    <t>Person</t>
  </si>
  <si>
    <t>C.5.3</t>
  </si>
  <si>
    <t xml:space="preserve">Transport expenses </t>
  </si>
  <si>
    <t>Travelling expenses (If different for above)</t>
  </si>
  <si>
    <t>C.6.3</t>
  </si>
  <si>
    <t>C.6.2</t>
  </si>
  <si>
    <t>Expenses and Costs (Vatable)</t>
  </si>
  <si>
    <t>Expenses and Costs (Non-Vatable)</t>
  </si>
  <si>
    <t>Member of:</t>
  </si>
  <si>
    <t>C.3.2.1              Building Projects: Civil/Structural</t>
  </si>
  <si>
    <t>Fee Scale Table</t>
  </si>
  <si>
    <t>Value of Works</t>
  </si>
  <si>
    <t>Secondary Fee</t>
  </si>
  <si>
    <t>Upper Limit</t>
  </si>
  <si>
    <t>Above</t>
  </si>
  <si>
    <t>C.3.2.2              Building Projects: Electrical/Electronic/Mechanical</t>
  </si>
  <si>
    <t>C.3.3.1              Engineering Projects: Civil/Structural</t>
  </si>
  <si>
    <t xml:space="preserve"> Above </t>
  </si>
  <si>
    <t>C.3.3.2              Engineering Projects: Electrical/Electronic/Mechanical</t>
  </si>
  <si>
    <r>
      <t>Please note these tables are based on the formula AV</t>
    </r>
    <r>
      <rPr>
        <vertAlign val="superscript"/>
        <sz val="9"/>
        <rFont val="Century Gothic"/>
        <family val="2"/>
      </rPr>
      <t>B</t>
    </r>
    <r>
      <rPr>
        <sz val="9"/>
        <rFont val="Century Gothic"/>
        <family val="2"/>
      </rPr>
      <t>x100 as provided in Section C.3 of the “Annexure C: Association of Consulting Engineers of Namibia, Recommended Fee Scales for Engineers (V1.3 Sept 24)”. The provided tables can be used to calculate Professional Fees within 99% accuracy of the formula. However, should there be a dispute, the Professional Fee as calculated with the formula will govern.”</t>
    </r>
  </si>
  <si>
    <r>
      <t>Please note these tables are based on the formula AV</t>
    </r>
    <r>
      <rPr>
        <vertAlign val="superscript"/>
        <sz val="9"/>
        <rFont val="Century Gothic"/>
        <family val="2"/>
      </rPr>
      <t>B</t>
    </r>
    <r>
      <rPr>
        <sz val="9"/>
        <rFont val="Century Gothic"/>
        <family val="2"/>
      </rPr>
      <t>x100 as provided in Section C.3 of the “Annexure C: Association of Consulting Engineers of Namibia, Recommended Fee Scales for Engineers (V1.2 Sept 24)”. The provided tables can be used to calculate Professional Fees within 99% accuracy of the formula. However, should there be a dispute, the Professional Fee as calculated with the formula will govern.”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</si>
</sst>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&quot;N$&quot;#,##0.00_);\(&quot;N$&quot;#,##0.00\)"/>
    <numFmt numFmtId="166" formatCode="_(&quot;N$&quot;* #,##0.00_);_(&quot;N$&quot;* \(#,##0.00\);_(&quot;N$&quot;* &quot;-&quot;??_);_(@_)"/>
    <numFmt numFmtId="167" formatCode="_ * #,##0.00_ ;_ * \-#,##0.00_ ;_ * &quot;-&quot;??_ ;_ @_ "/>
    <numFmt numFmtId="168" formatCode="&quot;N$&quot;\ #,##0.00"/>
    <numFmt numFmtId="169" formatCode="_-&quot;N$&quot;* #,##0.00_-;\-&quot;N$&quot;* #,##0.00_-;_@_-;_@_-"/>
    <numFmt numFmtId="170" formatCode="_(* #,##0_);_(* \(#,##0\);_(* &quot;-&quot;??_);_(@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u/>
      <sz val="9"/>
      <name val="Century Gothic"/>
      <family val="2"/>
    </font>
    <font>
      <b/>
      <sz val="12"/>
      <name val="Century Gothic"/>
      <family val="2"/>
    </font>
    <font>
      <sz val="20"/>
      <name val="Century Gothic"/>
      <family val="2"/>
    </font>
    <font>
      <sz val="16"/>
      <name val="Century Gothic"/>
      <family val="2"/>
    </font>
    <font>
      <sz val="8"/>
      <name val="Century Gothic"/>
      <family val="2"/>
    </font>
    <font>
      <sz val="12"/>
      <name val="Century Gothic"/>
      <family val="2"/>
    </font>
    <font>
      <i/>
      <sz val="9"/>
      <name val="Century Gothic"/>
      <family val="2"/>
    </font>
    <font>
      <b/>
      <sz val="10"/>
      <name val="Arial"/>
      <family val="2"/>
    </font>
    <font>
      <b/>
      <sz val="10"/>
      <color rgb="FF000000"/>
      <name val="Century Gothic"/>
      <family val="2"/>
    </font>
    <font>
      <sz val="10"/>
      <name val="Times New Roman"/>
      <family val="1"/>
    </font>
    <font>
      <sz val="10"/>
      <color rgb="FF000000"/>
      <name val="Century Gothic"/>
      <family val="2"/>
    </font>
    <font>
      <sz val="9"/>
      <color rgb="FF000000"/>
      <name val="Century Gothic"/>
      <family val="2"/>
    </font>
    <font>
      <vertAlign val="superscript"/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06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3" fillId="2" borderId="0" xfId="0" applyFont="1" applyFill="1"/>
    <xf numFmtId="170" fontId="3" fillId="2" borderId="0" xfId="0" applyNumberFormat="1" applyFont="1" applyFill="1"/>
    <xf numFmtId="10" fontId="3" fillId="2" borderId="0" xfId="3" applyNumberFormat="1" applyFont="1" applyFill="1"/>
    <xf numFmtId="0" fontId="5" fillId="2" borderId="0" xfId="0" applyFont="1" applyFill="1"/>
    <xf numFmtId="0" fontId="6" fillId="2" borderId="0" xfId="0" applyFont="1" applyFill="1"/>
    <xf numFmtId="9" fontId="5" fillId="2" borderId="0" xfId="0" applyNumberFormat="1" applyFont="1" applyFill="1"/>
    <xf numFmtId="10" fontId="3" fillId="2" borderId="0" xfId="0" applyNumberFormat="1" applyFont="1" applyFill="1"/>
    <xf numFmtId="0" fontId="4" fillId="3" borderId="0" xfId="7" applyFont="1" applyFill="1" applyProtection="1">
      <protection locked="0"/>
    </xf>
    <xf numFmtId="0" fontId="3" fillId="0" borderId="1" xfId="0" applyFont="1" applyBorder="1" applyAlignment="1">
      <alignment horizontal="right"/>
    </xf>
    <xf numFmtId="0" fontId="3" fillId="3" borderId="0" xfId="0" applyFont="1" applyFill="1" applyProtection="1">
      <protection locked="0"/>
    </xf>
    <xf numFmtId="0" fontId="3" fillId="0" borderId="0" xfId="7" applyFont="1"/>
    <xf numFmtId="0" fontId="9" fillId="0" borderId="0" xfId="7" applyFont="1" applyAlignment="1">
      <alignment horizontal="left" vertical="center"/>
    </xf>
    <xf numFmtId="0" fontId="9" fillId="0" borderId="0" xfId="7" applyFont="1"/>
    <xf numFmtId="0" fontId="10" fillId="0" borderId="1" xfId="7" applyFont="1" applyBorder="1" applyAlignment="1">
      <alignment horizontal="left"/>
    </xf>
    <xf numFmtId="0" fontId="3" fillId="0" borderId="1" xfId="7" applyFont="1" applyBorder="1"/>
    <xf numFmtId="0" fontId="4" fillId="0" borderId="1" xfId="7" applyFont="1" applyBorder="1"/>
    <xf numFmtId="0" fontId="10" fillId="0" borderId="1" xfId="7" applyFont="1" applyBorder="1" applyAlignment="1">
      <alignment horizontal="right"/>
    </xf>
    <xf numFmtId="0" fontId="4" fillId="0" borderId="0" xfId="7" applyFont="1"/>
    <xf numFmtId="0" fontId="10" fillId="0" borderId="0" xfId="7" applyFont="1" applyAlignment="1">
      <alignment horizontal="right"/>
    </xf>
    <xf numFmtId="0" fontId="3" fillId="3" borderId="0" xfId="7" applyFont="1" applyFill="1" applyProtection="1">
      <protection locked="0"/>
    </xf>
    <xf numFmtId="0" fontId="3" fillId="0" borderId="0" xfId="7" applyFont="1" applyAlignment="1">
      <alignment horizontal="right"/>
    </xf>
    <xf numFmtId="15" fontId="3" fillId="3" borderId="0" xfId="1" applyNumberFormat="1" applyFont="1" applyFill="1" applyBorder="1" applyAlignment="1" applyProtection="1">
      <alignment horizontal="left"/>
      <protection locked="0"/>
    </xf>
    <xf numFmtId="0" fontId="3" fillId="3" borderId="0" xfId="7" applyFont="1" applyFill="1" applyAlignment="1" applyProtection="1">
      <alignment horizontal="left"/>
      <protection locked="0"/>
    </xf>
    <xf numFmtId="0" fontId="11" fillId="0" borderId="0" xfId="0" applyFont="1"/>
    <xf numFmtId="0" fontId="3" fillId="0" borderId="0" xfId="7" applyFont="1" applyProtection="1">
      <protection locked="0"/>
    </xf>
    <xf numFmtId="0" fontId="4" fillId="0" borderId="0" xfId="7" applyFont="1" applyProtection="1">
      <protection locked="0"/>
    </xf>
    <xf numFmtId="0" fontId="3" fillId="3" borderId="0" xfId="7" applyFont="1" applyFill="1"/>
    <xf numFmtId="0" fontId="12" fillId="0" borderId="0" xfId="7" applyFont="1" applyAlignment="1">
      <alignment horizontal="right"/>
    </xf>
    <xf numFmtId="0" fontId="3" fillId="0" borderId="0" xfId="7" applyFont="1" applyAlignment="1">
      <alignment horizontal="left"/>
    </xf>
    <xf numFmtId="4" fontId="3" fillId="0" borderId="0" xfId="7" applyNumberFormat="1" applyFont="1" applyAlignment="1">
      <alignment horizontal="left"/>
    </xf>
    <xf numFmtId="0" fontId="3" fillId="0" borderId="0" xfId="7" applyFont="1" applyAlignment="1">
      <alignment horizontal="center"/>
    </xf>
    <xf numFmtId="169" fontId="3" fillId="0" borderId="0" xfId="7" applyNumberFormat="1" applyFont="1" applyProtection="1">
      <protection locked="0"/>
    </xf>
    <xf numFmtId="4" fontId="3" fillId="0" borderId="0" xfId="7" applyNumberFormat="1" applyFont="1"/>
    <xf numFmtId="10" fontId="3" fillId="0" borderId="0" xfId="7" applyNumberFormat="1" applyFont="1" applyAlignment="1">
      <alignment horizontal="right"/>
    </xf>
    <xf numFmtId="167" fontId="3" fillId="0" borderId="0" xfId="7" applyNumberFormat="1" applyFont="1"/>
    <xf numFmtId="169" fontId="3" fillId="0" borderId="0" xfId="7" applyNumberFormat="1" applyFont="1"/>
    <xf numFmtId="9" fontId="3" fillId="0" borderId="0" xfId="8" applyFont="1" applyFill="1" applyAlignment="1" applyProtection="1"/>
    <xf numFmtId="9" fontId="3" fillId="0" borderId="0" xfId="7" applyNumberFormat="1" applyFont="1"/>
    <xf numFmtId="169" fontId="3" fillId="0" borderId="1" xfId="7" applyNumberFormat="1" applyFont="1" applyBorder="1"/>
    <xf numFmtId="169" fontId="3" fillId="0" borderId="2" xfId="7" applyNumberFormat="1" applyFont="1" applyBorder="1"/>
    <xf numFmtId="9" fontId="4" fillId="0" borderId="0" xfId="7" applyNumberFormat="1" applyFont="1"/>
    <xf numFmtId="169" fontId="4" fillId="0" borderId="2" xfId="7" applyNumberFormat="1" applyFont="1" applyBorder="1"/>
    <xf numFmtId="9" fontId="3" fillId="0" borderId="0" xfId="8" applyFont="1" applyFill="1" applyBorder="1" applyAlignment="1" applyProtection="1"/>
    <xf numFmtId="0" fontId="11" fillId="0" borderId="0" xfId="7" applyFont="1"/>
    <xf numFmtId="0" fontId="3" fillId="0" borderId="0" xfId="7" applyFont="1" applyAlignment="1">
      <alignment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9" fontId="5" fillId="2" borderId="8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 indent="3"/>
    </xf>
    <xf numFmtId="9" fontId="5" fillId="2" borderId="4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0" fontId="8" fillId="0" borderId="0" xfId="0" applyFont="1"/>
    <xf numFmtId="164" fontId="8" fillId="0" borderId="0" xfId="1" applyFont="1" applyBorder="1"/>
    <xf numFmtId="0" fontId="8" fillId="0" borderId="0" xfId="0" applyFont="1" applyAlignment="1">
      <alignment horizontal="right"/>
    </xf>
    <xf numFmtId="0" fontId="12" fillId="0" borderId="2" xfId="0" applyFont="1" applyBorder="1"/>
    <xf numFmtId="164" fontId="12" fillId="0" borderId="2" xfId="1" applyFont="1" applyBorder="1"/>
    <xf numFmtId="0" fontId="3" fillId="0" borderId="0" xfId="0" applyFont="1" applyAlignment="1">
      <alignment horizontal="right"/>
    </xf>
    <xf numFmtId="15" fontId="3" fillId="0" borderId="0" xfId="0" applyNumberFormat="1" applyFont="1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2" fillId="0" borderId="0" xfId="0" applyFont="1"/>
    <xf numFmtId="0" fontId="3" fillId="0" borderId="1" xfId="0" applyFont="1" applyBorder="1"/>
    <xf numFmtId="14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8" fillId="0" borderId="2" xfId="0" applyFont="1" applyBorder="1"/>
    <xf numFmtId="0" fontId="8" fillId="0" borderId="2" xfId="0" applyFont="1" applyBorder="1" applyProtection="1">
      <protection locked="0"/>
    </xf>
    <xf numFmtId="164" fontId="8" fillId="0" borderId="2" xfId="1" applyFont="1" applyFill="1" applyBorder="1" applyAlignment="1">
      <alignment horizontal="right"/>
    </xf>
    <xf numFmtId="165" fontId="8" fillId="0" borderId="2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8" fontId="3" fillId="0" borderId="0" xfId="2" applyNumberFormat="1" applyFont="1" applyBorder="1"/>
    <xf numFmtId="165" fontId="3" fillId="0" borderId="0" xfId="0" applyNumberFormat="1" applyFont="1"/>
    <xf numFmtId="168" fontId="3" fillId="0" borderId="0" xfId="2" applyNumberFormat="1" applyFont="1" applyBorder="1" applyAlignment="1">
      <alignment horizontal="right"/>
    </xf>
    <xf numFmtId="168" fontId="3" fillId="0" borderId="0" xfId="2" applyNumberFormat="1" applyFont="1" applyBorder="1" applyAlignment="1">
      <alignment horizontal="center"/>
    </xf>
    <xf numFmtId="0" fontId="8" fillId="2" borderId="0" xfId="0" applyFont="1" applyFill="1"/>
    <xf numFmtId="164" fontId="8" fillId="2" borderId="0" xfId="1" applyFont="1" applyFill="1" applyBorder="1"/>
    <xf numFmtId="0" fontId="12" fillId="2" borderId="2" xfId="0" applyFont="1" applyFill="1" applyBorder="1"/>
    <xf numFmtId="164" fontId="12" fillId="2" borderId="2" xfId="1" applyFont="1" applyFill="1" applyBorder="1"/>
    <xf numFmtId="164" fontId="3" fillId="2" borderId="0" xfId="1" applyFont="1" applyFill="1" applyBorder="1"/>
    <xf numFmtId="0" fontId="3" fillId="2" borderId="0" xfId="0" applyFont="1" applyFill="1" applyAlignment="1">
      <alignment horizontal="right"/>
    </xf>
    <xf numFmtId="0" fontId="4" fillId="2" borderId="0" xfId="7" applyFont="1" applyFill="1" applyProtection="1">
      <protection locked="0"/>
    </xf>
    <xf numFmtId="0" fontId="3" fillId="2" borderId="0" xfId="7" applyFont="1" applyFill="1" applyAlignment="1">
      <alignment horizontal="right"/>
    </xf>
    <xf numFmtId="15" fontId="3" fillId="2" borderId="0" xfId="1" applyNumberFormat="1" applyFont="1" applyFill="1" applyBorder="1" applyAlignment="1" applyProtection="1">
      <alignment horizontal="left"/>
      <protection locked="0"/>
    </xf>
    <xf numFmtId="164" fontId="3" fillId="2" borderId="0" xfId="1" applyFont="1" applyFill="1"/>
    <xf numFmtId="164" fontId="3" fillId="2" borderId="0" xfId="1" applyFont="1" applyFill="1" applyBorder="1" applyProtection="1">
      <protection locked="0"/>
    </xf>
    <xf numFmtId="165" fontId="3" fillId="2" borderId="0" xfId="0" applyNumberFormat="1" applyFont="1" applyFill="1" applyProtection="1">
      <protection locked="0"/>
    </xf>
    <xf numFmtId="0" fontId="8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/>
    </xf>
    <xf numFmtId="0" fontId="3" fillId="2" borderId="2" xfId="0" applyFont="1" applyFill="1" applyBorder="1"/>
    <xf numFmtId="164" fontId="3" fillId="2" borderId="2" xfId="1" applyFont="1" applyFill="1" applyBorder="1"/>
    <xf numFmtId="164" fontId="3" fillId="2" borderId="0" xfId="1" applyFont="1" applyFill="1" applyBorder="1" applyAlignment="1"/>
    <xf numFmtId="164" fontId="3" fillId="2" borderId="0" xfId="1" applyFont="1" applyFill="1" applyBorder="1" applyAlignment="1">
      <alignment horizontal="right"/>
    </xf>
    <xf numFmtId="167" fontId="3" fillId="2" borderId="0" xfId="1" applyNumberFormat="1" applyFont="1" applyFill="1" applyBorder="1" applyAlignment="1"/>
    <xf numFmtId="165" fontId="3" fillId="2" borderId="0" xfId="0" applyNumberFormat="1" applyFont="1" applyFill="1" applyAlignment="1">
      <alignment horizontal="righ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164" fontId="8" fillId="2" borderId="1" xfId="1" applyFont="1" applyFill="1" applyBorder="1" applyAlignment="1"/>
    <xf numFmtId="0" fontId="8" fillId="2" borderId="1" xfId="0" applyFont="1" applyFill="1" applyBorder="1" applyAlignment="1">
      <alignment horizontal="right"/>
    </xf>
    <xf numFmtId="0" fontId="7" fillId="2" borderId="0" xfId="0" applyFont="1" applyFill="1"/>
    <xf numFmtId="167" fontId="3" fillId="2" borderId="0" xfId="1" applyNumberFormat="1" applyFont="1" applyFill="1" applyBorder="1" applyAlignment="1">
      <alignment horizontal="right"/>
    </xf>
    <xf numFmtId="0" fontId="8" fillId="2" borderId="2" xfId="0" applyFont="1" applyFill="1" applyBorder="1"/>
    <xf numFmtId="0" fontId="8" fillId="2" borderId="2" xfId="0" applyFont="1" applyFill="1" applyBorder="1" applyProtection="1">
      <protection locked="0"/>
    </xf>
    <xf numFmtId="164" fontId="8" fillId="2" borderId="2" xfId="1" applyFont="1" applyFill="1" applyBorder="1" applyAlignment="1">
      <alignment horizontal="right"/>
    </xf>
    <xf numFmtId="165" fontId="8" fillId="2" borderId="2" xfId="0" applyNumberFormat="1" applyFont="1" applyFill="1" applyBorder="1" applyAlignment="1">
      <alignment horizontal="right"/>
    </xf>
    <xf numFmtId="0" fontId="12" fillId="2" borderId="0" xfId="0" applyFont="1" applyFill="1"/>
    <xf numFmtId="4" fontId="8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" fontId="8" fillId="2" borderId="0" xfId="0" applyNumberFormat="1" applyFont="1" applyFill="1"/>
    <xf numFmtId="10" fontId="8" fillId="2" borderId="0" xfId="3" applyNumberFormat="1" applyFont="1" applyFill="1" applyBorder="1"/>
    <xf numFmtId="4" fontId="8" fillId="2" borderId="0" xfId="1" applyNumberFormat="1" applyFont="1" applyFill="1" applyBorder="1"/>
    <xf numFmtId="0" fontId="3" fillId="2" borderId="2" xfId="0" applyFont="1" applyFill="1" applyBorder="1" applyAlignment="1" applyProtection="1">
      <alignment horizontal="center"/>
      <protection locked="0"/>
    </xf>
    <xf numFmtId="4" fontId="3" fillId="2" borderId="2" xfId="0" applyNumberFormat="1" applyFont="1" applyFill="1" applyBorder="1"/>
    <xf numFmtId="0" fontId="3" fillId="2" borderId="2" xfId="0" applyFont="1" applyFill="1" applyBorder="1" applyAlignment="1">
      <alignment horizontal="center"/>
    </xf>
    <xf numFmtId="10" fontId="3" fillId="2" borderId="2" xfId="3" applyNumberFormat="1" applyFont="1" applyFill="1" applyBorder="1"/>
    <xf numFmtId="4" fontId="3" fillId="2" borderId="2" xfId="1" applyNumberFormat="1" applyFont="1" applyFill="1" applyBorder="1" applyProtection="1">
      <protection locked="0"/>
    </xf>
    <xf numFmtId="0" fontId="3" fillId="2" borderId="0" xfId="0" applyFont="1" applyFill="1" applyAlignment="1">
      <alignment horizontal="center"/>
    </xf>
    <xf numFmtId="10" fontId="3" fillId="2" borderId="0" xfId="3" applyNumberFormat="1" applyFont="1" applyFill="1" applyBorder="1"/>
    <xf numFmtId="4" fontId="3" fillId="2" borderId="0" xfId="1" applyNumberFormat="1" applyFont="1" applyFill="1" applyBorder="1"/>
    <xf numFmtId="4" fontId="3" fillId="2" borderId="0" xfId="0" applyNumberFormat="1" applyFont="1" applyFill="1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4" fontId="3" fillId="2" borderId="0" xfId="1" applyNumberFormat="1" applyFont="1" applyFill="1" applyBorder="1" applyProtection="1">
      <protection locked="0"/>
    </xf>
    <xf numFmtId="4" fontId="12" fillId="2" borderId="0" xfId="0" applyNumberFormat="1" applyFont="1" applyFill="1" applyAlignment="1">
      <alignment horizontal="right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10" fontId="3" fillId="2" borderId="1" xfId="3" applyNumberFormat="1" applyFont="1" applyFill="1" applyBorder="1" applyAlignment="1">
      <alignment horizontal="right"/>
    </xf>
    <xf numFmtId="4" fontId="3" fillId="2" borderId="1" xfId="1" applyNumberFormat="1" applyFont="1" applyFill="1" applyBorder="1" applyAlignment="1">
      <alignment horizontal="right" wrapText="1"/>
    </xf>
    <xf numFmtId="0" fontId="3" fillId="3" borderId="0" xfId="0" applyFont="1" applyFill="1"/>
    <xf numFmtId="9" fontId="3" fillId="2" borderId="0" xfId="0" applyNumberFormat="1" applyFont="1" applyFill="1"/>
    <xf numFmtId="164" fontId="3" fillId="3" borderId="0" xfId="1" applyFont="1" applyFill="1" applyBorder="1"/>
    <xf numFmtId="4" fontId="3" fillId="3" borderId="0" xfId="1" applyNumberFormat="1" applyFont="1" applyFill="1" applyBorder="1"/>
    <xf numFmtId="4" fontId="3" fillId="3" borderId="0" xfId="0" applyNumberFormat="1" applyFont="1" applyFill="1"/>
    <xf numFmtId="4" fontId="8" fillId="2" borderId="2" xfId="0" applyNumberFormat="1" applyFont="1" applyFill="1" applyBorder="1"/>
    <xf numFmtId="4" fontId="8" fillId="2" borderId="2" xfId="0" applyNumberFormat="1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4" fontId="8" fillId="2" borderId="2" xfId="1" applyNumberFormat="1" applyFont="1" applyFill="1" applyBorder="1"/>
    <xf numFmtId="4" fontId="12" fillId="2" borderId="2" xfId="1" applyNumberFormat="1" applyFont="1" applyFill="1" applyBorder="1"/>
    <xf numFmtId="4" fontId="8" fillId="2" borderId="2" xfId="0" applyNumberFormat="1" applyFont="1" applyFill="1" applyBorder="1" applyAlignment="1">
      <alignment horizontal="right"/>
    </xf>
    <xf numFmtId="9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4" fontId="13" fillId="2" borderId="0" xfId="1" applyNumberFormat="1" applyFont="1" applyFill="1"/>
    <xf numFmtId="4" fontId="3" fillId="2" borderId="0" xfId="1" applyNumberFormat="1" applyFont="1" applyFill="1"/>
    <xf numFmtId="0" fontId="13" fillId="2" borderId="0" xfId="0" applyFont="1" applyFill="1"/>
    <xf numFmtId="4" fontId="3" fillId="2" borderId="0" xfId="1" applyNumberFormat="1" applyFont="1" applyFill="1" applyAlignment="1"/>
    <xf numFmtId="0" fontId="3" fillId="3" borderId="0" xfId="7" applyFont="1" applyFill="1" applyAlignment="1">
      <alignment horizontal="left"/>
    </xf>
    <xf numFmtId="9" fontId="3" fillId="3" borderId="0" xfId="8" applyFont="1" applyFill="1" applyBorder="1" applyAlignment="1" applyProtection="1"/>
    <xf numFmtId="169" fontId="3" fillId="3" borderId="0" xfId="7" applyNumberFormat="1" applyFont="1" applyFill="1" applyProtection="1">
      <protection locked="0"/>
    </xf>
    <xf numFmtId="167" fontId="3" fillId="3" borderId="0" xfId="1" applyNumberFormat="1" applyFont="1" applyFill="1" applyBorder="1" applyAlignment="1"/>
    <xf numFmtId="167" fontId="3" fillId="3" borderId="0" xfId="1" applyNumberFormat="1" applyFont="1" applyFill="1" applyBorder="1"/>
    <xf numFmtId="0" fontId="3" fillId="3" borderId="0" xfId="0" applyFont="1" applyFill="1" applyAlignment="1">
      <alignment horizontal="right"/>
    </xf>
    <xf numFmtId="14" fontId="3" fillId="3" borderId="0" xfId="0" applyNumberFormat="1" applyFont="1" applyFill="1"/>
    <xf numFmtId="165" fontId="3" fillId="3" borderId="0" xfId="0" applyNumberFormat="1" applyFont="1" applyFill="1" applyAlignment="1">
      <alignment horizontal="right"/>
    </xf>
    <xf numFmtId="165" fontId="3" fillId="3" borderId="0" xfId="0" applyNumberFormat="1" applyFont="1" applyFill="1"/>
    <xf numFmtId="43" fontId="3" fillId="2" borderId="0" xfId="0" applyNumberFormat="1" applyFont="1" applyFill="1"/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6" fillId="0" borderId="17" xfId="0" applyFont="1" applyBorder="1"/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3" fontId="17" fillId="0" borderId="19" xfId="0" applyNumberFormat="1" applyFont="1" applyBorder="1" applyAlignment="1">
      <alignment horizontal="right" vertical="center"/>
    </xf>
    <xf numFmtId="3" fontId="17" fillId="0" borderId="20" xfId="0" applyNumberFormat="1" applyFont="1" applyBorder="1" applyAlignment="1">
      <alignment horizontal="right" vertical="center"/>
    </xf>
    <xf numFmtId="10" fontId="15" fillId="0" borderId="20" xfId="0" applyNumberFormat="1" applyFont="1" applyBorder="1" applyAlignment="1">
      <alignment horizontal="center" vertical="center"/>
    </xf>
    <xf numFmtId="3" fontId="17" fillId="0" borderId="21" xfId="0" applyNumberFormat="1" applyFont="1" applyBorder="1" applyAlignment="1">
      <alignment horizontal="right" vertical="center"/>
    </xf>
    <xf numFmtId="3" fontId="17" fillId="0" borderId="22" xfId="0" applyNumberFormat="1" applyFont="1" applyBorder="1" applyAlignment="1">
      <alignment horizontal="right" vertical="center"/>
    </xf>
    <xf numFmtId="3" fontId="17" fillId="0" borderId="23" xfId="0" applyNumberFormat="1" applyFont="1" applyBorder="1" applyAlignment="1">
      <alignment horizontal="right" vertical="center"/>
    </xf>
    <xf numFmtId="10" fontId="15" fillId="0" borderId="23" xfId="0" applyNumberFormat="1" applyFont="1" applyBorder="1" applyAlignment="1">
      <alignment horizontal="center" vertical="center"/>
    </xf>
    <xf numFmtId="3" fontId="17" fillId="0" borderId="24" xfId="0" applyNumberFormat="1" applyFont="1" applyBorder="1" applyAlignment="1">
      <alignment horizontal="right" vertical="center"/>
    </xf>
    <xf numFmtId="3" fontId="17" fillId="0" borderId="25" xfId="0" applyNumberFormat="1" applyFont="1" applyBorder="1" applyAlignment="1">
      <alignment horizontal="right" vertical="center"/>
    </xf>
    <xf numFmtId="0" fontId="17" fillId="0" borderId="26" xfId="0" applyFont="1" applyBorder="1" applyAlignment="1">
      <alignment horizontal="right" vertical="center"/>
    </xf>
    <xf numFmtId="3" fontId="17" fillId="0" borderId="26" xfId="0" applyNumberFormat="1" applyFont="1" applyBorder="1" applyAlignment="1">
      <alignment horizontal="right" vertical="center"/>
    </xf>
    <xf numFmtId="10" fontId="15" fillId="0" borderId="26" xfId="0" applyNumberFormat="1" applyFont="1" applyBorder="1" applyAlignment="1">
      <alignment horizontal="center" vertical="center"/>
    </xf>
    <xf numFmtId="3" fontId="17" fillId="0" borderId="27" xfId="0" applyNumberFormat="1" applyFont="1" applyBorder="1" applyAlignment="1">
      <alignment horizontal="right" vertical="center"/>
    </xf>
    <xf numFmtId="0" fontId="14" fillId="0" borderId="6" xfId="0" applyFont="1" applyBorder="1" applyAlignment="1">
      <alignment vertical="center"/>
    </xf>
    <xf numFmtId="0" fontId="6" fillId="0" borderId="6" xfId="0" applyFont="1" applyBorder="1" applyAlignment="1">
      <alignment wrapText="1"/>
    </xf>
    <xf numFmtId="0" fontId="5" fillId="0" borderId="17" xfId="0" applyFont="1" applyBorder="1"/>
    <xf numFmtId="0" fontId="3" fillId="3" borderId="0" xfId="7" applyFont="1" applyFill="1" applyAlignment="1" applyProtection="1">
      <alignment horizontal="left"/>
      <protection locked="0"/>
    </xf>
    <xf numFmtId="0" fontId="3" fillId="0" borderId="0" xfId="7" applyFont="1" applyAlignment="1">
      <alignment horizontal="left"/>
    </xf>
    <xf numFmtId="169" fontId="3" fillId="0" borderId="0" xfId="7" applyNumberFormat="1" applyFont="1" applyProtection="1">
      <protection locked="0"/>
    </xf>
    <xf numFmtId="169" fontId="3" fillId="0" borderId="0" xfId="7" applyNumberFormat="1" applyFont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3" fontId="18" fillId="0" borderId="0" xfId="0" applyNumberFormat="1" applyFont="1" applyAlignment="1">
      <alignment horizontal="left" vertical="top" wrapText="1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</cellXfs>
  <cellStyles count="9">
    <cellStyle name="Comma" xfId="1" builtinId="3"/>
    <cellStyle name="Comma 2" xfId="5" xr:uid="{00000000-0005-0000-0000-000001000000}"/>
    <cellStyle name="Currency" xfId="2" builtinId="4"/>
    <cellStyle name="Normal" xfId="0" builtinId="0"/>
    <cellStyle name="Normal 2" xfId="4" xr:uid="{00000000-0005-0000-0000-000004000000}"/>
    <cellStyle name="Normal 3" xfId="7" xr:uid="{00000000-0005-0000-0000-000005000000}"/>
    <cellStyle name="Percent" xfId="3" builtinId="5"/>
    <cellStyle name="Percent 2" xfId="6" xr:uid="{00000000-0005-0000-0000-000007000000}"/>
    <cellStyle name="Percent 3" xfId="8" xr:uid="{00000000-0005-0000-0000-000008000000}"/>
  </cellStyles>
  <dxfs count="10">
    <dxf>
      <numFmt numFmtId="171" formatCode=";;;"/>
    </dxf>
    <dxf>
      <numFmt numFmtId="171" formatCode=";;;"/>
    </dxf>
    <dxf>
      <numFmt numFmtId="171" formatCode=";;;"/>
    </dxf>
    <dxf>
      <numFmt numFmtId="171" formatCode=";;;"/>
    </dxf>
    <dxf>
      <numFmt numFmtId="171" formatCode=";;;"/>
    </dxf>
    <dxf>
      <numFmt numFmtId="171" formatCode=";;;"/>
    </dxf>
    <dxf>
      <numFmt numFmtId="171" formatCode=";;;"/>
    </dxf>
    <dxf>
      <numFmt numFmtId="171" formatCode=";;;"/>
    </dxf>
    <dxf>
      <numFmt numFmtId="171" formatCode=";;;"/>
    </dxf>
    <dxf>
      <numFmt numFmtId="171" formatCode=";;;"/>
    </dxf>
  </dxfs>
  <tableStyles count="0" defaultTableStyle="TableStyleMedium9" defaultPivotStyle="PivotStyleLight16"/>
  <colors>
    <mruColors>
      <color rgb="FF8B1B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39</xdr:row>
      <xdr:rowOff>96463</xdr:rowOff>
    </xdr:from>
    <xdr:to>
      <xdr:col>2</xdr:col>
      <xdr:colOff>213360</xdr:colOff>
      <xdr:row>45</xdr:row>
      <xdr:rowOff>132820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33E6EF-7469-086C-9490-50BF1DF55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640263"/>
          <a:ext cx="1120140" cy="10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I53"/>
  <sheetViews>
    <sheetView showGridLines="0" tabSelected="1" view="pageLayout" topLeftCell="A25" zoomScaleNormal="100" zoomScaleSheetLayoutView="106" workbookViewId="0">
      <selection activeCell="C43" sqref="C43"/>
    </sheetView>
  </sheetViews>
  <sheetFormatPr defaultColWidth="9.109375" defaultRowHeight="13.2" x14ac:dyDescent="0.3"/>
  <cols>
    <col min="1" max="1" width="7.5546875" style="14" customWidth="1"/>
    <col min="2" max="2" width="13.5546875" style="14" customWidth="1"/>
    <col min="3" max="7" width="13" style="14" customWidth="1"/>
    <col min="8" max="8" width="20.44140625" style="14" customWidth="1"/>
    <col min="9" max="9" width="4.88671875" style="14" customWidth="1"/>
    <col min="10" max="16384" width="9.109375" style="14"/>
  </cols>
  <sheetData>
    <row r="1" spans="1:9" ht="69.75" customHeight="1" x14ac:dyDescent="0.4">
      <c r="B1" s="15" t="s">
        <v>130</v>
      </c>
      <c r="C1" s="16"/>
      <c r="D1" s="16"/>
      <c r="E1" s="16"/>
      <c r="F1" s="16"/>
      <c r="G1" s="16"/>
      <c r="H1" s="16"/>
    </row>
    <row r="2" spans="1:9" ht="21" x14ac:dyDescent="0.35">
      <c r="B2" s="17" t="s">
        <v>131</v>
      </c>
      <c r="C2" s="18"/>
      <c r="D2" s="18"/>
      <c r="E2" s="18"/>
      <c r="F2" s="18"/>
      <c r="G2" s="19"/>
      <c r="H2" s="20"/>
    </row>
    <row r="3" spans="1:9" ht="21" x14ac:dyDescent="0.35">
      <c r="G3" s="21"/>
      <c r="H3" s="22"/>
    </row>
    <row r="4" spans="1:9" x14ac:dyDescent="0.3">
      <c r="B4" s="21" t="s">
        <v>45</v>
      </c>
      <c r="C4" s="23" t="s">
        <v>74</v>
      </c>
      <c r="D4" s="23"/>
      <c r="E4" s="23"/>
      <c r="F4" s="23"/>
      <c r="G4" s="24" t="s">
        <v>53</v>
      </c>
      <c r="H4" s="25">
        <f ca="1">TODAY()</f>
        <v>45630</v>
      </c>
    </row>
    <row r="5" spans="1:9" x14ac:dyDescent="0.3">
      <c r="C5" s="23" t="s">
        <v>75</v>
      </c>
      <c r="D5" s="23"/>
      <c r="E5" s="23"/>
      <c r="F5" s="23"/>
      <c r="G5" s="24" t="s">
        <v>48</v>
      </c>
      <c r="H5" s="26"/>
    </row>
    <row r="6" spans="1:9" x14ac:dyDescent="0.3">
      <c r="C6" s="23" t="s">
        <v>76</v>
      </c>
      <c r="D6" s="23"/>
      <c r="E6" s="23"/>
      <c r="F6" s="23"/>
      <c r="G6" s="24" t="s">
        <v>52</v>
      </c>
      <c r="H6" s="26"/>
      <c r="I6" s="27"/>
    </row>
    <row r="7" spans="1:9" x14ac:dyDescent="0.3">
      <c r="C7" s="28"/>
      <c r="D7" s="28"/>
      <c r="E7" s="28"/>
      <c r="F7" s="28"/>
    </row>
    <row r="8" spans="1:9" x14ac:dyDescent="0.3">
      <c r="C8" s="28"/>
      <c r="D8" s="28"/>
      <c r="E8" s="28"/>
      <c r="F8" s="28"/>
    </row>
    <row r="9" spans="1:9" x14ac:dyDescent="0.3">
      <c r="D9" s="29"/>
      <c r="E9" s="29"/>
      <c r="F9" s="29"/>
      <c r="G9" s="21"/>
    </row>
    <row r="10" spans="1:9" x14ac:dyDescent="0.3">
      <c r="B10" s="21" t="s">
        <v>46</v>
      </c>
      <c r="C10" s="11" t="s">
        <v>77</v>
      </c>
      <c r="D10" s="11"/>
      <c r="E10" s="11"/>
      <c r="F10" s="11"/>
      <c r="G10" s="21" t="s">
        <v>64</v>
      </c>
      <c r="H10" s="30"/>
    </row>
    <row r="11" spans="1:9" x14ac:dyDescent="0.3">
      <c r="B11" s="14" t="s">
        <v>47</v>
      </c>
      <c r="C11" s="23" t="s">
        <v>78</v>
      </c>
      <c r="D11" s="23"/>
      <c r="E11" s="23"/>
      <c r="F11" s="23"/>
      <c r="G11" s="21"/>
      <c r="H11" s="30"/>
    </row>
    <row r="12" spans="1:9" ht="15.75" customHeight="1" x14ac:dyDescent="0.3">
      <c r="B12" s="21"/>
      <c r="C12" s="183"/>
      <c r="D12" s="183"/>
      <c r="E12" s="183"/>
      <c r="F12" s="183"/>
      <c r="H12" s="30"/>
    </row>
    <row r="13" spans="1:9" x14ac:dyDescent="0.3">
      <c r="B13" s="18"/>
      <c r="C13" s="18"/>
      <c r="D13" s="18"/>
      <c r="E13" s="18"/>
      <c r="F13" s="18"/>
      <c r="G13" s="18"/>
      <c r="H13" s="18"/>
    </row>
    <row r="14" spans="1:9" ht="15.75" customHeight="1" x14ac:dyDescent="0.3">
      <c r="H14" s="31"/>
    </row>
    <row r="15" spans="1:9" ht="15.75" customHeight="1" x14ac:dyDescent="0.3">
      <c r="A15" s="32"/>
      <c r="H15" s="31"/>
    </row>
    <row r="16" spans="1:9" x14ac:dyDescent="0.3">
      <c r="A16" s="32" t="s">
        <v>87</v>
      </c>
      <c r="B16" s="14" t="s">
        <v>49</v>
      </c>
    </row>
    <row r="17" spans="1:8" x14ac:dyDescent="0.3">
      <c r="A17" s="33" t="str">
        <f>'C3.2.1 CS-Building'!A1</f>
        <v xml:space="preserve">C.3.2.1	  </v>
      </c>
      <c r="B17" s="14" t="s">
        <v>104</v>
      </c>
      <c r="E17" s="34"/>
      <c r="H17" s="35">
        <f>'C3.2.1 CS-Building'!R22</f>
        <v>146850.11616000003</v>
      </c>
    </row>
    <row r="18" spans="1:8" x14ac:dyDescent="0.3">
      <c r="A18" s="33" t="str">
        <f>'C3.2.2 EEM-Building'!A1</f>
        <v xml:space="preserve">C.3.2.2	  </v>
      </c>
      <c r="B18" s="14" t="str">
        <f>'C3.2.2 EEM-Building'!C1</f>
        <v>Electrical, Electronic and Mechanical  services pretaining to Building Project</v>
      </c>
      <c r="E18" s="34"/>
      <c r="H18" s="35">
        <f>'C3.2.2 EEM-Building'!R22</f>
        <v>155500.12255099998</v>
      </c>
    </row>
    <row r="19" spans="1:8" x14ac:dyDescent="0.3">
      <c r="A19" s="33" t="str">
        <f>'C3.3.1 CS-Engineering'!A1</f>
        <v>C.3.3.1</v>
      </c>
      <c r="B19" s="14" t="str">
        <f>'C3.3.1 CS-Engineering'!C1</f>
        <v>Civil/Structural engineering services pretaining to Engineering Project</v>
      </c>
      <c r="E19" s="34"/>
      <c r="H19" s="35">
        <f>'C3.3.1 CS-Engineering'!R22</f>
        <v>44880.035348279998</v>
      </c>
    </row>
    <row r="20" spans="1:8" x14ac:dyDescent="0.3">
      <c r="A20" s="33" t="str">
        <f>'C3.2.2 EEM-Engineering'!A1</f>
        <v xml:space="preserve">C.3.3.2	  </v>
      </c>
      <c r="B20" s="36" t="str">
        <f>'C3.2.2 EEM-Engineering'!C1</f>
        <v>Electrical, Electronic and Mechanical  services pretaining to Engineering Project</v>
      </c>
      <c r="E20" s="34"/>
      <c r="H20" s="35">
        <f>'C3.2.2 EEM-Engineering'!R22</f>
        <v>21075.016180649996</v>
      </c>
    </row>
    <row r="21" spans="1:8" x14ac:dyDescent="0.3">
      <c r="A21" s="32" t="str">
        <f>'C.5 Time Based fees'!A1</f>
        <v>C.5</v>
      </c>
      <c r="B21" s="14" t="str">
        <f>'C.5 Time Based fees'!B1</f>
        <v>Time based fees</v>
      </c>
      <c r="E21" s="37"/>
      <c r="F21" s="38"/>
      <c r="H21" s="39"/>
    </row>
    <row r="22" spans="1:8" x14ac:dyDescent="0.3">
      <c r="A22" s="32"/>
      <c r="E22" s="37"/>
      <c r="H22" s="39"/>
    </row>
    <row r="23" spans="1:8" x14ac:dyDescent="0.3">
      <c r="A23" s="32" t="str">
        <f>'C.6 Expenses &amp; Costs(VAT)'!A1</f>
        <v>C.6</v>
      </c>
      <c r="B23" s="14" t="str">
        <f>'C.6 Expenses &amp; Costs(VAT)'!B1</f>
        <v>Expenses and Costs (Vatable)</v>
      </c>
      <c r="E23" s="40"/>
      <c r="H23" s="39"/>
    </row>
    <row r="24" spans="1:8" x14ac:dyDescent="0.3">
      <c r="A24" s="32" t="str">
        <f>'C6.2 Transport'!A1</f>
        <v>C.6.2</v>
      </c>
      <c r="B24" s="14" t="str">
        <f>'C6.2 Transport'!B1</f>
        <v xml:space="preserve">Transport expenses </v>
      </c>
      <c r="E24" s="41"/>
      <c r="H24" s="42">
        <f>'C.6 Expenses &amp; Costs(VAT)'!E54</f>
        <v>0</v>
      </c>
    </row>
    <row r="25" spans="1:8" x14ac:dyDescent="0.3">
      <c r="A25" s="32"/>
      <c r="C25" s="14" t="s">
        <v>50</v>
      </c>
      <c r="E25" s="41"/>
      <c r="H25" s="43">
        <f>SUM(H14:H24)</f>
        <v>368305.29023992998</v>
      </c>
    </row>
    <row r="26" spans="1:8" x14ac:dyDescent="0.3">
      <c r="A26" s="32"/>
      <c r="B26" s="21"/>
      <c r="C26" s="14" t="s">
        <v>7</v>
      </c>
      <c r="D26" s="21"/>
      <c r="E26" s="44"/>
      <c r="F26" s="21"/>
      <c r="H26" s="39">
        <f>+ROUND(H25*0.15,2)</f>
        <v>55245.79</v>
      </c>
    </row>
    <row r="27" spans="1:8" x14ac:dyDescent="0.3">
      <c r="A27" s="32" t="str">
        <f>'C.6 Expenses &amp; Costs (NV)'!A1</f>
        <v>C.6</v>
      </c>
      <c r="B27" s="14" t="str">
        <f>'C.6 Expenses &amp; Costs (NV)'!B1</f>
        <v>Expenses and Costs (Non-Vatable)</v>
      </c>
      <c r="E27" s="41"/>
      <c r="H27" s="42">
        <f>'C.6 Expenses &amp; Costs (NV)'!E54</f>
        <v>0</v>
      </c>
    </row>
    <row r="28" spans="1:8" x14ac:dyDescent="0.3">
      <c r="A28" s="32"/>
      <c r="B28" s="21"/>
      <c r="C28" s="21" t="s">
        <v>51</v>
      </c>
      <c r="D28" s="21"/>
      <c r="E28" s="21"/>
      <c r="F28" s="21"/>
      <c r="H28" s="45">
        <f>SUM(H25:H27)</f>
        <v>423551.08023992996</v>
      </c>
    </row>
    <row r="29" spans="1:8" x14ac:dyDescent="0.3">
      <c r="A29" s="32"/>
      <c r="B29" s="184"/>
      <c r="C29" s="184"/>
      <c r="D29" s="184"/>
      <c r="E29" s="46"/>
      <c r="G29" s="185"/>
      <c r="H29" s="185"/>
    </row>
    <row r="30" spans="1:8" x14ac:dyDescent="0.3">
      <c r="A30" s="32"/>
      <c r="B30" s="32"/>
      <c r="C30" s="32"/>
      <c r="D30" s="32"/>
      <c r="E30" s="46"/>
      <c r="H30" s="35"/>
    </row>
    <row r="31" spans="1:8" x14ac:dyDescent="0.3">
      <c r="B31" s="32"/>
      <c r="C31" s="32"/>
      <c r="D31" s="32"/>
      <c r="E31" s="46"/>
      <c r="H31" s="35"/>
    </row>
    <row r="32" spans="1:8" x14ac:dyDescent="0.3">
      <c r="B32" s="29" t="s">
        <v>21</v>
      </c>
      <c r="C32" s="32"/>
      <c r="D32" s="32"/>
      <c r="E32" s="46"/>
      <c r="H32" s="35"/>
    </row>
    <row r="33" spans="2:8" x14ac:dyDescent="0.3">
      <c r="B33" s="14" t="s">
        <v>135</v>
      </c>
      <c r="C33" s="152"/>
      <c r="D33" s="152"/>
      <c r="E33" s="153"/>
      <c r="F33" s="30"/>
      <c r="G33" s="30"/>
      <c r="H33" s="154"/>
    </row>
    <row r="34" spans="2:8" x14ac:dyDescent="0.3">
      <c r="B34" s="14" t="s">
        <v>132</v>
      </c>
      <c r="C34" s="152"/>
      <c r="D34" s="152"/>
      <c r="E34" s="153"/>
      <c r="F34" s="30"/>
      <c r="G34" s="30"/>
      <c r="H34" s="154"/>
    </row>
    <row r="35" spans="2:8" x14ac:dyDescent="0.3">
      <c r="B35" s="14" t="s">
        <v>133</v>
      </c>
      <c r="C35" s="152"/>
      <c r="D35" s="152"/>
      <c r="E35" s="153"/>
      <c r="F35" s="30"/>
      <c r="G35" s="30"/>
      <c r="H35" s="154"/>
    </row>
    <row r="36" spans="2:8" x14ac:dyDescent="0.3">
      <c r="B36" s="14" t="s">
        <v>134</v>
      </c>
      <c r="C36" s="152"/>
      <c r="D36" s="152"/>
      <c r="E36" s="153"/>
      <c r="F36" s="30"/>
      <c r="G36" s="30"/>
      <c r="H36" s="154"/>
    </row>
    <row r="37" spans="2:8" x14ac:dyDescent="0.3">
      <c r="C37" s="32"/>
      <c r="D37" s="32"/>
      <c r="E37" s="46"/>
      <c r="H37" s="35"/>
    </row>
    <row r="38" spans="2:8" x14ac:dyDescent="0.3">
      <c r="B38" s="32" t="s">
        <v>146</v>
      </c>
      <c r="C38" s="32"/>
      <c r="D38" s="32"/>
      <c r="E38" s="46"/>
      <c r="H38" s="35"/>
    </row>
    <row r="39" spans="2:8" x14ac:dyDescent="0.3">
      <c r="B39" s="32"/>
      <c r="C39" s="32"/>
      <c r="D39" s="32"/>
      <c r="E39" s="46"/>
      <c r="G39" s="35"/>
      <c r="H39" s="35"/>
    </row>
    <row r="40" spans="2:8" x14ac:dyDescent="0.3">
      <c r="B40" s="184"/>
      <c r="C40" s="184"/>
      <c r="D40" s="184"/>
      <c r="E40" s="46"/>
      <c r="G40" s="186"/>
      <c r="H40" s="186"/>
    </row>
    <row r="42" spans="2:8" ht="13.8" x14ac:dyDescent="0.3">
      <c r="B42"/>
    </row>
    <row r="48" spans="2:8" x14ac:dyDescent="0.3">
      <c r="B48" s="28"/>
    </row>
    <row r="50" spans="2:9" x14ac:dyDescent="0.3">
      <c r="B50" s="47"/>
    </row>
    <row r="51" spans="2:9" x14ac:dyDescent="0.3">
      <c r="B51" s="47"/>
    </row>
    <row r="52" spans="2:9" ht="13.5" customHeight="1" x14ac:dyDescent="0.3"/>
    <row r="53" spans="2:9" x14ac:dyDescent="0.3">
      <c r="B53" s="48"/>
      <c r="C53" s="48"/>
      <c r="D53" s="48"/>
      <c r="E53" s="48"/>
      <c r="F53" s="48"/>
      <c r="G53" s="48"/>
      <c r="H53" s="48"/>
      <c r="I53" s="48"/>
    </row>
  </sheetData>
  <mergeCells count="5">
    <mergeCell ref="C12:F12"/>
    <mergeCell ref="B29:D29"/>
    <mergeCell ref="G29:H29"/>
    <mergeCell ref="B40:D40"/>
    <mergeCell ref="G40:H40"/>
  </mergeCells>
  <pageMargins left="0" right="0" top="0" bottom="0" header="0" footer="0"/>
  <pageSetup paperSize="9" scale="96" orientation="portrait" horizontalDpi="4294967293" r:id="rId1"/>
  <ignoredErrors>
    <ignoredError sqref="H17:H20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CA17B-BF12-4FC7-9299-9C81D2F9C343}">
  <dimension ref="A1:C10"/>
  <sheetViews>
    <sheetView workbookViewId="0">
      <selection activeCell="B4" sqref="B4:B9"/>
    </sheetView>
  </sheetViews>
  <sheetFormatPr defaultColWidth="9.109375" defaultRowHeight="13.2" x14ac:dyDescent="0.25"/>
  <cols>
    <col min="1" max="1" width="41.44140625" style="7" customWidth="1"/>
    <col min="2" max="2" width="48.44140625" style="7" customWidth="1"/>
    <col min="3" max="16384" width="9.109375" style="7"/>
  </cols>
  <sheetData>
    <row r="1" spans="1:3" x14ac:dyDescent="0.25">
      <c r="A1" s="8" t="s">
        <v>102</v>
      </c>
    </row>
    <row r="2" spans="1:3" ht="13.8" thickBot="1" x14ac:dyDescent="0.3"/>
    <row r="3" spans="1:3" ht="13.8" thickBot="1" x14ac:dyDescent="0.3">
      <c r="A3" s="49" t="s">
        <v>96</v>
      </c>
      <c r="B3" s="50" t="s">
        <v>97</v>
      </c>
    </row>
    <row r="4" spans="1:3" x14ac:dyDescent="0.25">
      <c r="A4" s="51" t="s">
        <v>90</v>
      </c>
      <c r="B4" s="52">
        <v>0.15</v>
      </c>
      <c r="C4" s="9">
        <f>B4</f>
        <v>0.15</v>
      </c>
    </row>
    <row r="5" spans="1:3" x14ac:dyDescent="0.25">
      <c r="A5" s="51" t="s">
        <v>91</v>
      </c>
      <c r="B5" s="52">
        <v>0.15</v>
      </c>
      <c r="C5" s="9">
        <f>C4+B5</f>
        <v>0.3</v>
      </c>
    </row>
    <row r="6" spans="1:3" x14ac:dyDescent="0.25">
      <c r="A6" s="51" t="s">
        <v>92</v>
      </c>
      <c r="B6" s="52">
        <v>0.3</v>
      </c>
      <c r="C6" s="9">
        <f t="shared" ref="C6:C9" si="0">C5+B6</f>
        <v>0.6</v>
      </c>
    </row>
    <row r="7" spans="1:3" x14ac:dyDescent="0.25">
      <c r="A7" s="51" t="s">
        <v>93</v>
      </c>
      <c r="B7" s="52">
        <v>0.15</v>
      </c>
      <c r="C7" s="9">
        <f t="shared" si="0"/>
        <v>0.75</v>
      </c>
    </row>
    <row r="8" spans="1:3" x14ac:dyDescent="0.25">
      <c r="A8" s="51" t="s">
        <v>94</v>
      </c>
      <c r="B8" s="52">
        <v>0.2</v>
      </c>
      <c r="C8" s="9">
        <f t="shared" si="0"/>
        <v>0.95</v>
      </c>
    </row>
    <row r="9" spans="1:3" ht="13.8" thickBot="1" x14ac:dyDescent="0.3">
      <c r="A9" s="53" t="s">
        <v>95</v>
      </c>
      <c r="B9" s="54">
        <v>0.05</v>
      </c>
      <c r="C9" s="9">
        <f t="shared" si="0"/>
        <v>1</v>
      </c>
    </row>
    <row r="10" spans="1:3" ht="13.8" x14ac:dyDescent="0.3">
      <c r="C10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C512F-EF34-4AB8-B572-09C34FFDA6D6}">
  <dimension ref="A1:G24"/>
  <sheetViews>
    <sheetView zoomScale="130" zoomScaleNormal="130" workbookViewId="0">
      <selection activeCell="I19" sqref="I19"/>
    </sheetView>
  </sheetViews>
  <sheetFormatPr defaultColWidth="8.88671875" defaultRowHeight="13.2" x14ac:dyDescent="0.3"/>
  <cols>
    <col min="1" max="2" width="16.6640625" style="4" customWidth="1"/>
    <col min="3" max="3" width="16.6640625" style="6" customWidth="1"/>
    <col min="4" max="5" width="16.6640625" style="4" customWidth="1"/>
    <col min="6" max="16384" width="8.88671875" style="4"/>
  </cols>
  <sheetData>
    <row r="1" spans="1:7" s="3" customFormat="1" thickBot="1" x14ac:dyDescent="0.25">
      <c r="A1" s="187" t="s">
        <v>147</v>
      </c>
      <c r="B1" s="188"/>
      <c r="C1" s="188"/>
      <c r="D1" s="188"/>
      <c r="E1" s="189"/>
    </row>
    <row r="2" spans="1:7" ht="22.5" customHeight="1" thickBot="1" x14ac:dyDescent="0.35">
      <c r="A2" s="190" t="s">
        <v>148</v>
      </c>
      <c r="B2" s="191"/>
      <c r="C2" s="191"/>
      <c r="D2" s="191"/>
      <c r="E2" s="192"/>
    </row>
    <row r="3" spans="1:7" ht="14.4" thickBot="1" x14ac:dyDescent="0.35">
      <c r="A3" s="193" t="s">
        <v>149</v>
      </c>
      <c r="B3" s="194"/>
      <c r="C3" s="181" t="s">
        <v>89</v>
      </c>
      <c r="D3" s="194" t="s">
        <v>150</v>
      </c>
      <c r="E3" s="195"/>
    </row>
    <row r="4" spans="1:7" ht="25.8" thickBot="1" x14ac:dyDescent="0.35">
      <c r="A4" s="162" t="s">
        <v>79</v>
      </c>
      <c r="B4" s="163" t="s">
        <v>151</v>
      </c>
      <c r="C4" s="182"/>
      <c r="D4" s="165" t="s">
        <v>80</v>
      </c>
      <c r="E4" s="166" t="s">
        <v>81</v>
      </c>
    </row>
    <row r="5" spans="1:7" x14ac:dyDescent="0.3">
      <c r="A5" s="167">
        <v>1</v>
      </c>
      <c r="B5" s="168">
        <v>500000</v>
      </c>
      <c r="C5" s="168">
        <v>2500</v>
      </c>
      <c r="D5" s="169">
        <v>0.14199999999999999</v>
      </c>
      <c r="E5" s="170">
        <v>1</v>
      </c>
      <c r="G5" s="5"/>
    </row>
    <row r="6" spans="1:7" x14ac:dyDescent="0.3">
      <c r="A6" s="171">
        <v>500001</v>
      </c>
      <c r="B6" s="172">
        <v>1000000</v>
      </c>
      <c r="C6" s="172">
        <v>73500</v>
      </c>
      <c r="D6" s="173">
        <v>0.12</v>
      </c>
      <c r="E6" s="174">
        <v>500001</v>
      </c>
    </row>
    <row r="7" spans="1:7" x14ac:dyDescent="0.3">
      <c r="A7" s="171">
        <v>1000001</v>
      </c>
      <c r="B7" s="172">
        <v>4200000</v>
      </c>
      <c r="C7" s="172">
        <v>133500</v>
      </c>
      <c r="D7" s="173">
        <v>0.107</v>
      </c>
      <c r="E7" s="174">
        <v>1000001</v>
      </c>
    </row>
    <row r="8" spans="1:7" x14ac:dyDescent="0.3">
      <c r="A8" s="171">
        <v>4200001</v>
      </c>
      <c r="B8" s="172">
        <v>10000000</v>
      </c>
      <c r="C8" s="172">
        <v>475900</v>
      </c>
      <c r="D8" s="173">
        <v>9.2999999999999999E-2</v>
      </c>
      <c r="E8" s="174">
        <v>4200001</v>
      </c>
    </row>
    <row r="9" spans="1:7" x14ac:dyDescent="0.3">
      <c r="A9" s="171">
        <v>10000001</v>
      </c>
      <c r="B9" s="172">
        <v>16300000</v>
      </c>
      <c r="C9" s="172">
        <v>1015300</v>
      </c>
      <c r="D9" s="173">
        <v>8.5999999999999993E-2</v>
      </c>
      <c r="E9" s="174">
        <v>10000001</v>
      </c>
    </row>
    <row r="10" spans="1:7" x14ac:dyDescent="0.3">
      <c r="A10" s="171">
        <v>16300001</v>
      </c>
      <c r="B10" s="172">
        <v>25000000</v>
      </c>
      <c r="C10" s="172">
        <v>1557100</v>
      </c>
      <c r="D10" s="173">
        <v>8.2000000000000003E-2</v>
      </c>
      <c r="E10" s="174">
        <v>16300001</v>
      </c>
    </row>
    <row r="11" spans="1:7" x14ac:dyDescent="0.3">
      <c r="A11" s="171">
        <v>25000001</v>
      </c>
      <c r="B11" s="172">
        <v>43800000</v>
      </c>
      <c r="C11" s="172">
        <v>2270500</v>
      </c>
      <c r="D11" s="173">
        <v>7.6999999999999999E-2</v>
      </c>
      <c r="E11" s="174">
        <v>25000001</v>
      </c>
    </row>
    <row r="12" spans="1:7" x14ac:dyDescent="0.3">
      <c r="A12" s="171">
        <v>43800001</v>
      </c>
      <c r="B12" s="172">
        <v>68100000</v>
      </c>
      <c r="C12" s="172">
        <v>3725000</v>
      </c>
      <c r="D12" s="173">
        <v>7.2999999999999995E-2</v>
      </c>
      <c r="E12" s="174">
        <v>43800001</v>
      </c>
    </row>
    <row r="13" spans="1:7" x14ac:dyDescent="0.3">
      <c r="A13" s="171">
        <v>68100001</v>
      </c>
      <c r="B13" s="172">
        <v>119100000</v>
      </c>
      <c r="C13" s="172">
        <v>5500000</v>
      </c>
      <c r="D13" s="173">
        <v>7.0000000000000007E-2</v>
      </c>
      <c r="E13" s="174">
        <v>68100001</v>
      </c>
    </row>
    <row r="14" spans="1:7" x14ac:dyDescent="0.3">
      <c r="A14" s="171">
        <v>119100001</v>
      </c>
      <c r="B14" s="172">
        <v>218000000</v>
      </c>
      <c r="C14" s="172">
        <v>9070000</v>
      </c>
      <c r="D14" s="173">
        <v>6.5000000000000002E-2</v>
      </c>
      <c r="E14" s="174">
        <v>119100001</v>
      </c>
    </row>
    <row r="15" spans="1:7" x14ac:dyDescent="0.3">
      <c r="A15" s="171">
        <v>218000001</v>
      </c>
      <c r="B15" s="172">
        <v>416000000</v>
      </c>
      <c r="C15" s="172">
        <v>15500000</v>
      </c>
      <c r="D15" s="173">
        <v>0.06</v>
      </c>
      <c r="E15" s="174">
        <v>218000001</v>
      </c>
    </row>
    <row r="16" spans="1:7" x14ac:dyDescent="0.3">
      <c r="A16" s="171">
        <v>416000001</v>
      </c>
      <c r="B16" s="172">
        <v>840000000</v>
      </c>
      <c r="C16" s="172">
        <v>27400000</v>
      </c>
      <c r="D16" s="173">
        <v>5.6000000000000001E-2</v>
      </c>
      <c r="E16" s="174">
        <v>416000001</v>
      </c>
    </row>
    <row r="17" spans="1:5" x14ac:dyDescent="0.3">
      <c r="A17" s="171">
        <v>840000001</v>
      </c>
      <c r="B17" s="172">
        <v>1800000000</v>
      </c>
      <c r="C17" s="172">
        <v>51150000</v>
      </c>
      <c r="D17" s="173">
        <v>5.1999999999999998E-2</v>
      </c>
      <c r="E17" s="174">
        <v>840000001</v>
      </c>
    </row>
    <row r="18" spans="1:5" ht="13.8" thickBot="1" x14ac:dyDescent="0.35">
      <c r="A18" s="175">
        <v>1800000001</v>
      </c>
      <c r="B18" s="176" t="s">
        <v>152</v>
      </c>
      <c r="C18" s="177">
        <v>101070000</v>
      </c>
      <c r="D18" s="178">
        <v>4.4999999999999998E-2</v>
      </c>
      <c r="E18" s="179">
        <v>1800000001</v>
      </c>
    </row>
    <row r="20" spans="1:5" ht="84.75" customHeight="1" x14ac:dyDescent="0.3">
      <c r="A20" s="196" t="s">
        <v>157</v>
      </c>
      <c r="B20" s="196"/>
      <c r="C20" s="196"/>
      <c r="D20" s="196"/>
      <c r="E20" s="196"/>
    </row>
    <row r="23" spans="1:5" x14ac:dyDescent="0.3">
      <c r="A23" s="161"/>
    </row>
    <row r="24" spans="1:5" x14ac:dyDescent="0.3">
      <c r="A24" s="161"/>
    </row>
  </sheetData>
  <mergeCells count="5">
    <mergeCell ref="A1:E1"/>
    <mergeCell ref="A2:E2"/>
    <mergeCell ref="A3:B3"/>
    <mergeCell ref="D3:E3"/>
    <mergeCell ref="A20:E20"/>
  </mergeCells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12BAE-611F-46A6-8D4B-17ECED0636F9}">
  <dimension ref="A1:G29"/>
  <sheetViews>
    <sheetView workbookViewId="0">
      <selection activeCell="A21" sqref="A21"/>
    </sheetView>
  </sheetViews>
  <sheetFormatPr defaultColWidth="8.88671875" defaultRowHeight="13.2" x14ac:dyDescent="0.3"/>
  <cols>
    <col min="1" max="2" width="16.6640625" style="4" customWidth="1"/>
    <col min="3" max="3" width="16.6640625" style="6" customWidth="1"/>
    <col min="4" max="5" width="16.6640625" style="4" customWidth="1"/>
    <col min="6" max="6" width="13.88671875" style="4" bestFit="1" customWidth="1"/>
    <col min="7" max="16384" width="8.88671875" style="4"/>
  </cols>
  <sheetData>
    <row r="1" spans="1:7" s="3" customFormat="1" ht="13.8" thickBot="1" x14ac:dyDescent="0.3">
      <c r="A1" s="197" t="s">
        <v>153</v>
      </c>
      <c r="B1" s="198"/>
      <c r="C1" s="198"/>
      <c r="D1" s="198"/>
      <c r="E1" s="199"/>
    </row>
    <row r="2" spans="1:7" ht="13.8" thickBot="1" x14ac:dyDescent="0.35">
      <c r="A2" s="200" t="s">
        <v>148</v>
      </c>
      <c r="B2" s="201"/>
      <c r="C2" s="201"/>
      <c r="D2" s="201"/>
      <c r="E2" s="202"/>
    </row>
    <row r="3" spans="1:7" ht="13.8" thickBot="1" x14ac:dyDescent="0.35">
      <c r="A3" s="203" t="s">
        <v>149</v>
      </c>
      <c r="B3" s="204"/>
      <c r="C3" s="180" t="s">
        <v>89</v>
      </c>
      <c r="D3" s="204" t="s">
        <v>150</v>
      </c>
      <c r="E3" s="205"/>
    </row>
    <row r="4" spans="1:7" ht="25.8" thickBot="1" x14ac:dyDescent="0.35">
      <c r="A4" s="162" t="s">
        <v>79</v>
      </c>
      <c r="B4" s="163" t="s">
        <v>151</v>
      </c>
      <c r="C4" s="164"/>
      <c r="D4" s="165" t="s">
        <v>80</v>
      </c>
      <c r="E4" s="166" t="s">
        <v>81</v>
      </c>
    </row>
    <row r="5" spans="1:7" x14ac:dyDescent="0.3">
      <c r="A5" s="167">
        <v>1</v>
      </c>
      <c r="B5" s="168">
        <v>500000</v>
      </c>
      <c r="C5" s="168">
        <v>1500</v>
      </c>
      <c r="D5" s="169">
        <v>0.16500000000000001</v>
      </c>
      <c r="E5" s="170">
        <v>1</v>
      </c>
      <c r="G5" s="5"/>
    </row>
    <row r="6" spans="1:7" x14ac:dyDescent="0.3">
      <c r="A6" s="171">
        <v>500001</v>
      </c>
      <c r="B6" s="172">
        <v>1000000</v>
      </c>
      <c r="C6" s="172">
        <v>84000</v>
      </c>
      <c r="D6" s="173">
        <v>0.14299999999999999</v>
      </c>
      <c r="E6" s="174">
        <v>500001</v>
      </c>
      <c r="F6" s="10"/>
    </row>
    <row r="7" spans="1:7" x14ac:dyDescent="0.3">
      <c r="A7" s="171">
        <v>1000001</v>
      </c>
      <c r="B7" s="172">
        <v>4200000</v>
      </c>
      <c r="C7" s="172">
        <v>155500</v>
      </c>
      <c r="D7" s="173">
        <v>0.128</v>
      </c>
      <c r="E7" s="174">
        <v>1000001</v>
      </c>
    </row>
    <row r="8" spans="1:7" x14ac:dyDescent="0.3">
      <c r="A8" s="171">
        <v>4200001</v>
      </c>
      <c r="B8" s="172">
        <v>10000000</v>
      </c>
      <c r="C8" s="172">
        <v>565100</v>
      </c>
      <c r="D8" s="173">
        <v>0.115</v>
      </c>
      <c r="E8" s="174">
        <v>4200001</v>
      </c>
    </row>
    <row r="9" spans="1:7" x14ac:dyDescent="0.3">
      <c r="A9" s="171">
        <v>10000001</v>
      </c>
      <c r="B9" s="172">
        <v>16300000</v>
      </c>
      <c r="C9" s="172">
        <v>1235000</v>
      </c>
      <c r="D9" s="173">
        <v>0.108</v>
      </c>
      <c r="E9" s="174">
        <v>10000001</v>
      </c>
    </row>
    <row r="10" spans="1:7" x14ac:dyDescent="0.3">
      <c r="A10" s="171">
        <v>16300001</v>
      </c>
      <c r="B10" s="172">
        <v>25000000</v>
      </c>
      <c r="C10" s="172">
        <v>1920000</v>
      </c>
      <c r="D10" s="173">
        <v>0.104</v>
      </c>
      <c r="E10" s="174">
        <v>16300001</v>
      </c>
    </row>
    <row r="11" spans="1:7" x14ac:dyDescent="0.3">
      <c r="A11" s="171">
        <v>25000001</v>
      </c>
      <c r="B11" s="172">
        <v>43800000</v>
      </c>
      <c r="C11" s="172">
        <v>2825000</v>
      </c>
      <c r="D11" s="173">
        <v>0.1</v>
      </c>
      <c r="E11" s="174">
        <v>25000001</v>
      </c>
    </row>
    <row r="12" spans="1:7" x14ac:dyDescent="0.3">
      <c r="A12" s="171">
        <v>43800001</v>
      </c>
      <c r="B12" s="172">
        <v>68100000</v>
      </c>
      <c r="C12" s="172">
        <v>4705000</v>
      </c>
      <c r="D12" s="173">
        <v>9.5000000000000001E-2</v>
      </c>
      <c r="E12" s="174">
        <v>43800001</v>
      </c>
    </row>
    <row r="13" spans="1:7" x14ac:dyDescent="0.3">
      <c r="A13" s="171">
        <v>68100001</v>
      </c>
      <c r="B13" s="172">
        <v>119100000</v>
      </c>
      <c r="C13" s="172">
        <v>7015000</v>
      </c>
      <c r="D13" s="173">
        <v>9.0999999999999998E-2</v>
      </c>
      <c r="E13" s="174">
        <v>68100001</v>
      </c>
    </row>
    <row r="14" spans="1:7" x14ac:dyDescent="0.3">
      <c r="A14" s="171">
        <v>119100001</v>
      </c>
      <c r="B14" s="172">
        <v>218000000</v>
      </c>
      <c r="C14" s="172">
        <v>11660000</v>
      </c>
      <c r="D14" s="173">
        <v>8.5999999999999993E-2</v>
      </c>
      <c r="E14" s="174">
        <v>119100001</v>
      </c>
    </row>
    <row r="15" spans="1:7" x14ac:dyDescent="0.3">
      <c r="A15" s="171">
        <v>218000001</v>
      </c>
      <c r="B15" s="172">
        <v>416000000</v>
      </c>
      <c r="C15" s="172">
        <v>20170000</v>
      </c>
      <c r="D15" s="173">
        <v>8.2000000000000003E-2</v>
      </c>
      <c r="E15" s="174">
        <v>218000001</v>
      </c>
    </row>
    <row r="16" spans="1:7" x14ac:dyDescent="0.3">
      <c r="A16" s="171">
        <v>416000001</v>
      </c>
      <c r="B16" s="172">
        <v>840000000</v>
      </c>
      <c r="C16" s="172">
        <v>36410000</v>
      </c>
      <c r="D16" s="173">
        <v>7.6999999999999999E-2</v>
      </c>
      <c r="E16" s="174">
        <v>416000001</v>
      </c>
    </row>
    <row r="17" spans="1:5" x14ac:dyDescent="0.3">
      <c r="A17" s="171">
        <v>840000001</v>
      </c>
      <c r="B17" s="172">
        <v>1800000000</v>
      </c>
      <c r="C17" s="172">
        <v>69060000</v>
      </c>
      <c r="D17" s="173">
        <v>7.1999999999999995E-2</v>
      </c>
      <c r="E17" s="174">
        <v>840000001</v>
      </c>
    </row>
    <row r="18" spans="1:5" ht="13.8" thickBot="1" x14ac:dyDescent="0.35">
      <c r="A18" s="175">
        <v>1800000001</v>
      </c>
      <c r="B18" s="176" t="s">
        <v>152</v>
      </c>
      <c r="C18" s="177">
        <v>138200000</v>
      </c>
      <c r="D18" s="178">
        <v>6.4000000000000001E-2</v>
      </c>
      <c r="E18" s="179">
        <v>1800000001</v>
      </c>
    </row>
    <row r="20" spans="1:5" ht="84.75" customHeight="1" x14ac:dyDescent="0.3">
      <c r="A20" s="196" t="s">
        <v>157</v>
      </c>
      <c r="B20" s="196"/>
      <c r="C20" s="196"/>
      <c r="D20" s="196"/>
      <c r="E20" s="196"/>
    </row>
    <row r="21" spans="1:5" x14ac:dyDescent="0.3">
      <c r="A21" s="88"/>
      <c r="B21" s="88"/>
      <c r="C21" s="88"/>
      <c r="D21" s="88"/>
    </row>
    <row r="23" spans="1:5" x14ac:dyDescent="0.3">
      <c r="A23" s="88"/>
      <c r="B23" s="88"/>
      <c r="C23" s="88"/>
      <c r="D23" s="88"/>
    </row>
    <row r="24" spans="1:5" x14ac:dyDescent="0.3">
      <c r="A24" s="88"/>
      <c r="B24" s="88"/>
      <c r="C24" s="88"/>
      <c r="D24" s="88"/>
    </row>
    <row r="25" spans="1:5" x14ac:dyDescent="0.3">
      <c r="A25" s="88"/>
      <c r="B25" s="88"/>
      <c r="C25" s="88"/>
      <c r="D25" s="88"/>
    </row>
    <row r="26" spans="1:5" x14ac:dyDescent="0.3">
      <c r="A26" s="88"/>
      <c r="B26" s="88"/>
      <c r="C26" s="88"/>
      <c r="D26" s="88"/>
    </row>
    <row r="27" spans="1:5" x14ac:dyDescent="0.3">
      <c r="A27" s="88"/>
      <c r="B27" s="88"/>
      <c r="C27" s="88"/>
      <c r="D27" s="88"/>
    </row>
    <row r="28" spans="1:5" x14ac:dyDescent="0.3">
      <c r="A28" s="88"/>
      <c r="B28" s="88"/>
      <c r="C28" s="88"/>
      <c r="D28" s="88"/>
    </row>
    <row r="29" spans="1:5" x14ac:dyDescent="0.3">
      <c r="A29" s="88"/>
      <c r="B29" s="88"/>
      <c r="C29" s="88"/>
      <c r="D29" s="88"/>
    </row>
  </sheetData>
  <mergeCells count="5">
    <mergeCell ref="A1:E1"/>
    <mergeCell ref="A2:E2"/>
    <mergeCell ref="A3:B3"/>
    <mergeCell ref="D3:E3"/>
    <mergeCell ref="A20:E20"/>
  </mergeCell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1C149-3267-469C-9C01-4FDAD99E81CD}">
  <dimension ref="A1:G20"/>
  <sheetViews>
    <sheetView workbookViewId="0">
      <selection activeCell="L19" sqref="L19"/>
    </sheetView>
  </sheetViews>
  <sheetFormatPr defaultColWidth="8.88671875" defaultRowHeight="13.2" x14ac:dyDescent="0.3"/>
  <cols>
    <col min="1" max="2" width="16.6640625" style="4" customWidth="1"/>
    <col min="3" max="3" width="16.6640625" style="6" customWidth="1"/>
    <col min="4" max="5" width="16.6640625" style="4" customWidth="1"/>
    <col min="6" max="16384" width="8.88671875" style="4"/>
  </cols>
  <sheetData>
    <row r="1" spans="1:7" ht="14.4" thickBot="1" x14ac:dyDescent="0.35">
      <c r="A1" s="197" t="s">
        <v>154</v>
      </c>
      <c r="B1" s="198"/>
      <c r="C1" s="198"/>
      <c r="D1" s="198"/>
      <c r="E1" s="199"/>
    </row>
    <row r="2" spans="1:7" ht="13.8" thickBot="1" x14ac:dyDescent="0.35">
      <c r="A2" s="200" t="s">
        <v>148</v>
      </c>
      <c r="B2" s="201"/>
      <c r="C2" s="201"/>
      <c r="D2" s="201"/>
      <c r="E2" s="202"/>
    </row>
    <row r="3" spans="1:7" ht="13.8" thickBot="1" x14ac:dyDescent="0.35">
      <c r="A3" s="203" t="s">
        <v>149</v>
      </c>
      <c r="B3" s="204"/>
      <c r="C3" s="180" t="s">
        <v>89</v>
      </c>
      <c r="D3" s="204" t="s">
        <v>150</v>
      </c>
      <c r="E3" s="205"/>
    </row>
    <row r="4" spans="1:7" ht="25.8" thickBot="1" x14ac:dyDescent="0.35">
      <c r="A4" s="162" t="s">
        <v>79</v>
      </c>
      <c r="B4" s="163" t="s">
        <v>151</v>
      </c>
      <c r="C4" s="164"/>
      <c r="D4" s="165" t="s">
        <v>80</v>
      </c>
      <c r="E4" s="166" t="s">
        <v>81</v>
      </c>
    </row>
    <row r="5" spans="1:7" x14ac:dyDescent="0.3">
      <c r="A5" s="167">
        <v>1</v>
      </c>
      <c r="B5" s="168">
        <v>500000</v>
      </c>
      <c r="C5" s="168">
        <v>5000</v>
      </c>
      <c r="D5" s="169">
        <v>0.14000000000000001</v>
      </c>
      <c r="E5" s="170">
        <v>1</v>
      </c>
      <c r="G5" s="5"/>
    </row>
    <row r="6" spans="1:7" x14ac:dyDescent="0.3">
      <c r="A6" s="171">
        <v>500001</v>
      </c>
      <c r="B6" s="172">
        <v>1000000</v>
      </c>
      <c r="C6" s="172">
        <v>75000</v>
      </c>
      <c r="D6" s="173">
        <v>0.122</v>
      </c>
      <c r="E6" s="174">
        <v>500001</v>
      </c>
    </row>
    <row r="7" spans="1:7" x14ac:dyDescent="0.3">
      <c r="A7" s="171">
        <v>1000001</v>
      </c>
      <c r="B7" s="172">
        <v>4200000</v>
      </c>
      <c r="C7" s="172">
        <v>136000</v>
      </c>
      <c r="D7" s="173">
        <v>0.108</v>
      </c>
      <c r="E7" s="174">
        <v>1000001</v>
      </c>
    </row>
    <row r="8" spans="1:7" x14ac:dyDescent="0.3">
      <c r="A8" s="171">
        <v>4200001</v>
      </c>
      <c r="B8" s="172">
        <v>10000000</v>
      </c>
      <c r="C8" s="172">
        <v>481600</v>
      </c>
      <c r="D8" s="173">
        <v>8.8999999999999996E-2</v>
      </c>
      <c r="E8" s="174">
        <v>4200001</v>
      </c>
    </row>
    <row r="9" spans="1:7" x14ac:dyDescent="0.3">
      <c r="A9" s="171">
        <v>10000001</v>
      </c>
      <c r="B9" s="172">
        <v>16300000</v>
      </c>
      <c r="C9" s="172">
        <v>997800</v>
      </c>
      <c r="D9" s="173">
        <v>8.1000000000000003E-2</v>
      </c>
      <c r="E9" s="174">
        <v>10000001</v>
      </c>
    </row>
    <row r="10" spans="1:7" x14ac:dyDescent="0.3">
      <c r="A10" s="171">
        <v>16300001</v>
      </c>
      <c r="B10" s="172">
        <v>25000000</v>
      </c>
      <c r="C10" s="172">
        <v>1508100</v>
      </c>
      <c r="D10" s="173">
        <v>7.5999999999999998E-2</v>
      </c>
      <c r="E10" s="174">
        <v>16300001</v>
      </c>
    </row>
    <row r="11" spans="1:7" x14ac:dyDescent="0.3">
      <c r="A11" s="171">
        <v>25000001</v>
      </c>
      <c r="B11" s="172">
        <v>43800000</v>
      </c>
      <c r="C11" s="172">
        <v>2169300</v>
      </c>
      <c r="D11" s="173">
        <v>7.1999999999999995E-2</v>
      </c>
      <c r="E11" s="174">
        <v>25000001</v>
      </c>
    </row>
    <row r="12" spans="1:7" x14ac:dyDescent="0.3">
      <c r="A12" s="171">
        <v>43800001</v>
      </c>
      <c r="B12" s="172">
        <v>68100000</v>
      </c>
      <c r="C12" s="172">
        <v>3522900</v>
      </c>
      <c r="D12" s="173">
        <v>6.7000000000000004E-2</v>
      </c>
      <c r="E12" s="174">
        <v>43800001</v>
      </c>
    </row>
    <row r="13" spans="1:7" x14ac:dyDescent="0.3">
      <c r="A13" s="171">
        <v>68100001</v>
      </c>
      <c r="B13" s="172">
        <v>119100000</v>
      </c>
      <c r="C13" s="172">
        <v>5151000</v>
      </c>
      <c r="D13" s="173">
        <v>6.3E-2</v>
      </c>
      <c r="E13" s="174">
        <v>68100001</v>
      </c>
    </row>
    <row r="14" spans="1:7" x14ac:dyDescent="0.3">
      <c r="A14" s="171">
        <v>119100001</v>
      </c>
      <c r="B14" s="172">
        <v>218000000</v>
      </c>
      <c r="C14" s="172">
        <v>8364000</v>
      </c>
      <c r="D14" s="173">
        <v>5.8000000000000003E-2</v>
      </c>
      <c r="E14" s="174">
        <v>119100001</v>
      </c>
    </row>
    <row r="15" spans="1:7" x14ac:dyDescent="0.3">
      <c r="A15" s="171">
        <v>218000001</v>
      </c>
      <c r="B15" s="172">
        <v>416000000</v>
      </c>
      <c r="C15" s="172">
        <v>14100200</v>
      </c>
      <c r="D15" s="173">
        <v>5.2999999999999999E-2</v>
      </c>
      <c r="E15" s="174">
        <v>218000001</v>
      </c>
    </row>
    <row r="16" spans="1:7" x14ac:dyDescent="0.3">
      <c r="A16" s="171">
        <v>416000001</v>
      </c>
      <c r="B16" s="172">
        <v>840000000</v>
      </c>
      <c r="C16" s="172">
        <v>25594200</v>
      </c>
      <c r="D16" s="173">
        <v>4.9000000000000002E-2</v>
      </c>
      <c r="E16" s="174">
        <v>416000001</v>
      </c>
    </row>
    <row r="17" spans="1:5" x14ac:dyDescent="0.3">
      <c r="A17" s="171">
        <v>840000001</v>
      </c>
      <c r="B17" s="172">
        <v>1800000000</v>
      </c>
      <c r="C17" s="172">
        <v>46370200</v>
      </c>
      <c r="D17" s="173">
        <v>4.3999999999999997E-2</v>
      </c>
      <c r="E17" s="174">
        <v>840000001</v>
      </c>
    </row>
    <row r="18" spans="1:5" ht="13.8" thickBot="1" x14ac:dyDescent="0.35">
      <c r="A18" s="175">
        <v>1800000001</v>
      </c>
      <c r="B18" s="176" t="s">
        <v>155</v>
      </c>
      <c r="C18" s="177">
        <v>88610200</v>
      </c>
      <c r="D18" s="178">
        <v>3.9E-2</v>
      </c>
      <c r="E18" s="179">
        <v>1800000001</v>
      </c>
    </row>
    <row r="20" spans="1:5" ht="84.75" customHeight="1" x14ac:dyDescent="0.3">
      <c r="A20" s="196" t="s">
        <v>158</v>
      </c>
      <c r="B20" s="196"/>
      <c r="C20" s="196"/>
      <c r="D20" s="196"/>
      <c r="E20" s="196"/>
    </row>
  </sheetData>
  <mergeCells count="5">
    <mergeCell ref="A1:E1"/>
    <mergeCell ref="A2:E2"/>
    <mergeCell ref="A3:B3"/>
    <mergeCell ref="D3:E3"/>
    <mergeCell ref="A20:E20"/>
  </mergeCell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5E7FC-DC8D-482A-9685-A0782AA56841}">
  <dimension ref="A1:G20"/>
  <sheetViews>
    <sheetView workbookViewId="0">
      <selection activeCell="K21" sqref="K21"/>
    </sheetView>
  </sheetViews>
  <sheetFormatPr defaultColWidth="8.88671875" defaultRowHeight="13.2" x14ac:dyDescent="0.3"/>
  <cols>
    <col min="1" max="2" width="16.6640625" style="4" customWidth="1"/>
    <col min="3" max="3" width="16.6640625" style="6" customWidth="1"/>
    <col min="4" max="5" width="16.6640625" style="4" customWidth="1"/>
    <col min="6" max="6" width="13.88671875" style="4" bestFit="1" customWidth="1"/>
    <col min="7" max="16384" width="8.88671875" style="4"/>
  </cols>
  <sheetData>
    <row r="1" spans="1:7" s="3" customFormat="1" ht="13.8" thickBot="1" x14ac:dyDescent="0.3">
      <c r="A1" s="197" t="s">
        <v>156</v>
      </c>
      <c r="B1" s="198"/>
      <c r="C1" s="198"/>
      <c r="D1" s="198"/>
      <c r="E1" s="199"/>
    </row>
    <row r="2" spans="1:7" ht="13.8" thickBot="1" x14ac:dyDescent="0.35">
      <c r="A2" s="200" t="s">
        <v>148</v>
      </c>
      <c r="B2" s="201"/>
      <c r="C2" s="201"/>
      <c r="D2" s="201"/>
      <c r="E2" s="202"/>
    </row>
    <row r="3" spans="1:7" ht="13.8" thickBot="1" x14ac:dyDescent="0.35">
      <c r="A3" s="203" t="s">
        <v>149</v>
      </c>
      <c r="B3" s="204"/>
      <c r="C3" s="180" t="s">
        <v>89</v>
      </c>
      <c r="D3" s="204" t="s">
        <v>150</v>
      </c>
      <c r="E3" s="205"/>
    </row>
    <row r="4" spans="1:7" ht="25.8" thickBot="1" x14ac:dyDescent="0.35">
      <c r="A4" s="162" t="s">
        <v>79</v>
      </c>
      <c r="B4" s="163" t="s">
        <v>151</v>
      </c>
      <c r="C4" s="164"/>
      <c r="D4" s="165" t="s">
        <v>80</v>
      </c>
      <c r="E4" s="166" t="s">
        <v>81</v>
      </c>
    </row>
    <row r="5" spans="1:7" x14ac:dyDescent="0.3">
      <c r="A5" s="167">
        <v>1</v>
      </c>
      <c r="B5" s="168">
        <v>500000</v>
      </c>
      <c r="C5" s="168">
        <v>5000</v>
      </c>
      <c r="D5" s="169">
        <v>0.14799999999999999</v>
      </c>
      <c r="E5" s="170">
        <v>1</v>
      </c>
      <c r="G5" s="5"/>
    </row>
    <row r="6" spans="1:7" x14ac:dyDescent="0.3">
      <c r="A6" s="171">
        <v>500001</v>
      </c>
      <c r="B6" s="172">
        <v>1000000</v>
      </c>
      <c r="C6" s="172">
        <v>79000</v>
      </c>
      <c r="D6" s="173">
        <v>0.123</v>
      </c>
      <c r="E6" s="174">
        <v>500001</v>
      </c>
      <c r="F6" s="10"/>
    </row>
    <row r="7" spans="1:7" x14ac:dyDescent="0.3">
      <c r="A7" s="171">
        <v>1000001</v>
      </c>
      <c r="B7" s="172">
        <v>4200000</v>
      </c>
      <c r="C7" s="172">
        <v>140500</v>
      </c>
      <c r="D7" s="173">
        <v>0.104</v>
      </c>
      <c r="E7" s="174">
        <v>1000001</v>
      </c>
    </row>
    <row r="8" spans="1:7" x14ac:dyDescent="0.3">
      <c r="A8" s="171">
        <v>4200001</v>
      </c>
      <c r="B8" s="172">
        <v>10000000</v>
      </c>
      <c r="C8" s="172">
        <v>473300</v>
      </c>
      <c r="D8" s="173">
        <v>8.5999999999999993E-2</v>
      </c>
      <c r="E8" s="174">
        <v>4200001</v>
      </c>
    </row>
    <row r="9" spans="1:7" x14ac:dyDescent="0.3">
      <c r="A9" s="171">
        <v>10000001</v>
      </c>
      <c r="B9" s="172">
        <v>16300000</v>
      </c>
      <c r="C9" s="172">
        <v>972100</v>
      </c>
      <c r="D9" s="173">
        <v>7.4999999999999997E-2</v>
      </c>
      <c r="E9" s="174">
        <v>10000001</v>
      </c>
    </row>
    <row r="10" spans="1:7" x14ac:dyDescent="0.3">
      <c r="A10" s="171">
        <v>16300001</v>
      </c>
      <c r="B10" s="172">
        <v>25000000</v>
      </c>
      <c r="C10" s="172">
        <v>1444600</v>
      </c>
      <c r="D10" s="173">
        <v>7.0999999999999994E-2</v>
      </c>
      <c r="E10" s="174">
        <v>16300001</v>
      </c>
    </row>
    <row r="11" spans="1:7" x14ac:dyDescent="0.3">
      <c r="A11" s="171">
        <v>25000001</v>
      </c>
      <c r="B11" s="172">
        <v>43800000</v>
      </c>
      <c r="C11" s="172">
        <v>2062300</v>
      </c>
      <c r="D11" s="173">
        <v>6.7000000000000004E-2</v>
      </c>
      <c r="E11" s="174">
        <v>25000001</v>
      </c>
    </row>
    <row r="12" spans="1:7" x14ac:dyDescent="0.3">
      <c r="A12" s="171">
        <v>43800001</v>
      </c>
      <c r="B12" s="172">
        <v>68100000</v>
      </c>
      <c r="C12" s="172">
        <v>3321900</v>
      </c>
      <c r="D12" s="173">
        <v>6.2E-2</v>
      </c>
      <c r="E12" s="174">
        <v>43800001</v>
      </c>
    </row>
    <row r="13" spans="1:7" x14ac:dyDescent="0.3">
      <c r="A13" s="171">
        <v>68100001</v>
      </c>
      <c r="B13" s="172">
        <v>119100000</v>
      </c>
      <c r="C13" s="172">
        <v>4828500</v>
      </c>
      <c r="D13" s="173">
        <v>5.7000000000000002E-2</v>
      </c>
      <c r="E13" s="174">
        <v>68100001</v>
      </c>
    </row>
    <row r="14" spans="1:7" x14ac:dyDescent="0.3">
      <c r="A14" s="171">
        <v>119100001</v>
      </c>
      <c r="B14" s="172">
        <v>218000000</v>
      </c>
      <c r="C14" s="172">
        <v>7735500</v>
      </c>
      <c r="D14" s="173">
        <v>0.05</v>
      </c>
      <c r="E14" s="174">
        <v>119100001</v>
      </c>
    </row>
    <row r="15" spans="1:7" x14ac:dyDescent="0.3">
      <c r="A15" s="171">
        <v>218000001</v>
      </c>
      <c r="B15" s="172">
        <v>416000000</v>
      </c>
      <c r="C15" s="172">
        <v>12680500</v>
      </c>
      <c r="D15" s="173">
        <v>4.7E-2</v>
      </c>
      <c r="E15" s="174">
        <v>218000001</v>
      </c>
    </row>
    <row r="16" spans="1:7" x14ac:dyDescent="0.3">
      <c r="A16" s="171">
        <v>416000001</v>
      </c>
      <c r="B16" s="172">
        <v>840000000</v>
      </c>
      <c r="C16" s="172">
        <v>21986500</v>
      </c>
      <c r="D16" s="173">
        <v>4.2999999999999997E-2</v>
      </c>
      <c r="E16" s="174">
        <v>416000001</v>
      </c>
    </row>
    <row r="17" spans="1:5" x14ac:dyDescent="0.3">
      <c r="A17" s="171">
        <v>840000001</v>
      </c>
      <c r="B17" s="172">
        <v>1800000000</v>
      </c>
      <c r="C17" s="172">
        <v>40218499.960000001</v>
      </c>
      <c r="D17" s="173">
        <v>3.9E-2</v>
      </c>
      <c r="E17" s="174">
        <v>840000001</v>
      </c>
    </row>
    <row r="18" spans="1:5" ht="13.8" thickBot="1" x14ac:dyDescent="0.35">
      <c r="A18" s="175">
        <v>1800000001</v>
      </c>
      <c r="B18" s="176" t="s">
        <v>155</v>
      </c>
      <c r="C18" s="177">
        <v>77658500</v>
      </c>
      <c r="D18" s="178">
        <v>3.3000000000000002E-2</v>
      </c>
      <c r="E18" s="179">
        <v>1800000001</v>
      </c>
    </row>
    <row r="20" spans="1:5" ht="84.75" customHeight="1" x14ac:dyDescent="0.3">
      <c r="A20" s="196" t="s">
        <v>158</v>
      </c>
      <c r="B20" s="196"/>
      <c r="C20" s="196"/>
      <c r="D20" s="196"/>
      <c r="E20" s="196"/>
    </row>
  </sheetData>
  <mergeCells count="5">
    <mergeCell ref="A1:E1"/>
    <mergeCell ref="A2:E2"/>
    <mergeCell ref="A3:B3"/>
    <mergeCell ref="D3:E3"/>
    <mergeCell ref="A20:E20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E7DEF-F10B-4EB5-BCB7-568C58FA25A7}">
  <sheetPr>
    <tabColor rgb="FFFF0000"/>
    <pageSetUpPr fitToPage="1"/>
  </sheetPr>
  <dimension ref="A1:R31"/>
  <sheetViews>
    <sheetView zoomScaleNormal="100" zoomScaleSheetLayoutView="100" workbookViewId="0">
      <selection activeCell="H9" sqref="H9"/>
    </sheetView>
  </sheetViews>
  <sheetFormatPr defaultColWidth="8.88671875" defaultRowHeight="13.2" x14ac:dyDescent="0.3"/>
  <cols>
    <col min="1" max="1" width="25.109375" style="4" customWidth="1"/>
    <col min="2" max="2" width="2.88671875" style="4" customWidth="1"/>
    <col min="3" max="3" width="24.33203125" style="4" customWidth="1"/>
    <col min="4" max="4" width="7" style="4" customWidth="1"/>
    <col min="5" max="5" width="2.5546875" style="120" bestFit="1" customWidth="1"/>
    <col min="6" max="6" width="5.88671875" style="4" customWidth="1"/>
    <col min="7" max="7" width="2.5546875" style="120" bestFit="1" customWidth="1"/>
    <col min="8" max="8" width="12.33203125" style="123" bestFit="1" customWidth="1"/>
    <col min="9" max="9" width="1.88671875" style="120" bestFit="1" customWidth="1"/>
    <col min="10" max="10" width="10.88671875" style="6" customWidth="1"/>
    <col min="11" max="11" width="1.5546875" style="120" bestFit="1" customWidth="1"/>
    <col min="12" max="12" width="13.44140625" style="149" bestFit="1" customWidth="1"/>
    <col min="13" max="13" width="3.33203125" style="120" bestFit="1" customWidth="1"/>
    <col min="14" max="14" width="12.88671875" style="123" bestFit="1" customWidth="1"/>
    <col min="15" max="15" width="1.33203125" style="120" bestFit="1" customWidth="1"/>
    <col min="16" max="16" width="12.44140625" style="123" bestFit="1" customWidth="1"/>
    <col min="17" max="17" width="1.88671875" style="120" bestFit="1" customWidth="1"/>
    <col min="18" max="18" width="21" style="123" customWidth="1"/>
    <col min="19" max="16384" width="8.88671875" style="4"/>
  </cols>
  <sheetData>
    <row r="1" spans="1:18" s="79" customFormat="1" ht="15" x14ac:dyDescent="0.25">
      <c r="A1" s="110" t="s">
        <v>103</v>
      </c>
      <c r="C1" s="79" t="s">
        <v>104</v>
      </c>
      <c r="E1" s="111"/>
      <c r="G1" s="111"/>
      <c r="H1" s="112"/>
      <c r="I1" s="111"/>
      <c r="J1" s="113"/>
      <c r="K1" s="111"/>
      <c r="L1" s="114"/>
      <c r="M1" s="111"/>
      <c r="N1" s="112"/>
      <c r="O1" s="111"/>
      <c r="P1" s="112"/>
      <c r="Q1" s="111"/>
    </row>
    <row r="2" spans="1:18" x14ac:dyDescent="0.3">
      <c r="A2" s="93"/>
      <c r="B2" s="93"/>
      <c r="C2" s="93"/>
      <c r="D2" s="93"/>
      <c r="E2" s="115"/>
      <c r="F2" s="93"/>
      <c r="G2" s="115"/>
      <c r="H2" s="116"/>
      <c r="I2" s="117"/>
      <c r="J2" s="118"/>
      <c r="K2" s="117"/>
      <c r="L2" s="119"/>
      <c r="M2" s="117"/>
      <c r="N2" s="116"/>
      <c r="O2" s="117"/>
      <c r="P2" s="116"/>
      <c r="Q2" s="117"/>
      <c r="R2" s="116"/>
    </row>
    <row r="3" spans="1:18" x14ac:dyDescent="0.3">
      <c r="A3" s="3" t="str">
        <f>+INVOICE!B10</f>
        <v>Project Name</v>
      </c>
      <c r="B3" s="3"/>
      <c r="C3" s="3" t="str">
        <f>+INVOICE!C10</f>
        <v>Project name</v>
      </c>
      <c r="D3" s="3"/>
      <c r="E3" s="3"/>
      <c r="F3" s="3"/>
      <c r="G3" s="3"/>
      <c r="H3" s="3"/>
      <c r="J3" s="121"/>
      <c r="L3" s="122"/>
      <c r="P3" s="86" t="s">
        <v>53</v>
      </c>
      <c r="R3" s="87">
        <f ca="1">+INVOICE!H4</f>
        <v>45630</v>
      </c>
    </row>
    <row r="4" spans="1:18" x14ac:dyDescent="0.3">
      <c r="A4" s="124" t="str">
        <f>+INVOICE!B11</f>
        <v>Service</v>
      </c>
      <c r="B4" s="124"/>
      <c r="C4" s="124" t="str">
        <f>+INVOICE!C11</f>
        <v>Consulting services</v>
      </c>
      <c r="D4" s="124"/>
      <c r="E4" s="125"/>
      <c r="F4" s="124"/>
      <c r="G4" s="125"/>
      <c r="J4" s="121"/>
      <c r="L4" s="126"/>
    </row>
    <row r="5" spans="1:18" ht="15.6" x14ac:dyDescent="0.3">
      <c r="J5" s="121"/>
      <c r="L5" s="122"/>
      <c r="R5" s="127"/>
    </row>
    <row r="6" spans="1:18" x14ac:dyDescent="0.3">
      <c r="A6" s="93"/>
      <c r="B6" s="93"/>
      <c r="C6" s="93"/>
      <c r="D6" s="93"/>
      <c r="E6" s="115"/>
      <c r="F6" s="93"/>
      <c r="G6" s="115"/>
      <c r="H6" s="116"/>
      <c r="I6" s="117"/>
      <c r="J6" s="118"/>
      <c r="K6" s="117"/>
      <c r="L6" s="119"/>
      <c r="M6" s="117"/>
      <c r="N6" s="116"/>
      <c r="O6" s="117"/>
      <c r="P6" s="116"/>
      <c r="Q6" s="117"/>
      <c r="R6" s="116"/>
    </row>
    <row r="7" spans="1:18" s="79" customFormat="1" ht="15" x14ac:dyDescent="0.25">
      <c r="A7" s="79" t="s">
        <v>88</v>
      </c>
      <c r="B7" s="110"/>
      <c r="C7" s="110" t="s">
        <v>106</v>
      </c>
      <c r="E7" s="111"/>
      <c r="G7" s="111"/>
      <c r="H7" s="112"/>
      <c r="I7" s="111"/>
      <c r="J7" s="113"/>
      <c r="K7" s="111"/>
      <c r="L7" s="114"/>
      <c r="M7" s="111"/>
      <c r="N7" s="112"/>
      <c r="O7" s="111"/>
      <c r="P7" s="112"/>
      <c r="Q7" s="111"/>
    </row>
    <row r="8" spans="1:18" ht="26.4" x14ac:dyDescent="0.3">
      <c r="A8" s="128" t="s">
        <v>58</v>
      </c>
      <c r="B8" s="128"/>
      <c r="C8" s="129" t="s">
        <v>13</v>
      </c>
      <c r="D8" s="130" t="s">
        <v>86</v>
      </c>
      <c r="E8" s="131"/>
      <c r="F8" s="130" t="s">
        <v>101</v>
      </c>
      <c r="G8" s="131"/>
      <c r="H8" s="132" t="s">
        <v>99</v>
      </c>
      <c r="I8" s="131"/>
      <c r="J8" s="133" t="s">
        <v>8</v>
      </c>
      <c r="K8" s="131"/>
      <c r="L8" s="134" t="s">
        <v>105</v>
      </c>
      <c r="M8" s="131"/>
      <c r="N8" s="132" t="s">
        <v>9</v>
      </c>
      <c r="O8" s="131"/>
      <c r="P8" s="132" t="s">
        <v>10</v>
      </c>
      <c r="Q8" s="131"/>
      <c r="R8" s="132" t="s">
        <v>11</v>
      </c>
    </row>
    <row r="9" spans="1:18" x14ac:dyDescent="0.3">
      <c r="A9" s="135" t="s">
        <v>95</v>
      </c>
      <c r="B9" s="135"/>
      <c r="C9" s="13" t="s">
        <v>100</v>
      </c>
      <c r="D9" s="136">
        <f>IFERROR(VLOOKUP(A9,'C.3.4-Stages '!$A$4:$C$9,3,TRUE),0)</f>
        <v>1</v>
      </c>
      <c r="E9" s="120" t="str">
        <f>IF(L9&gt;0,"x ",0)</f>
        <v xml:space="preserve">x </v>
      </c>
      <c r="F9" s="137">
        <v>1.1000000000000001</v>
      </c>
      <c r="G9" s="120" t="str">
        <f>IF(N9&gt;0,"x (",0)</f>
        <v>x (</v>
      </c>
      <c r="H9" s="123">
        <f>IFERROR(+VLOOKUP(L9,'C3.2.CB-Table'!$A$5:$D$18,3,TRUE),0)</f>
        <v>73500</v>
      </c>
      <c r="I9" s="120" t="str">
        <f>IF($L9&gt;0,"+",0)</f>
        <v>+</v>
      </c>
      <c r="J9" s="121">
        <f>IFERROR(+VLOOKUP(L9,'C3.2.CB-Table'!$A$5:$D$18,4,TRUE),0)</f>
        <v>0.12</v>
      </c>
      <c r="K9" s="120" t="str">
        <f>IF($L9&gt;0,"x",0)</f>
        <v>x</v>
      </c>
      <c r="L9" s="138">
        <v>500001</v>
      </c>
      <c r="M9" s="120" t="str">
        <f>IF($L9&gt;0,")=",0)</f>
        <v>)=</v>
      </c>
      <c r="N9" s="123">
        <f>D9*F9*(H9+J9*(L9-IFERROR(+VLOOKUP(L9,'C3.2.CB-Table'!$A$5:$D$18,4,TRUE),0)))</f>
        <v>146850.11616000003</v>
      </c>
      <c r="O9" s="120" t="str">
        <f>IF($L9&gt;0,"-",0)</f>
        <v>-</v>
      </c>
      <c r="P9" s="139"/>
      <c r="Q9" s="120" t="str">
        <f>IF($L9&gt;0,"=",0)</f>
        <v>=</v>
      </c>
      <c r="R9" s="123">
        <f>+N9-P9</f>
        <v>146850.11616000003</v>
      </c>
    </row>
    <row r="10" spans="1:18" x14ac:dyDescent="0.3">
      <c r="A10" s="135"/>
      <c r="B10" s="135"/>
      <c r="C10" s="13"/>
      <c r="D10" s="136">
        <f>IFERROR(VLOOKUP(A10,'C.3.4-Stages '!$A$4:$C$9,3,TRUE),0)</f>
        <v>0</v>
      </c>
      <c r="E10" s="120">
        <f t="shared" ref="E10:E21" si="0">IF(L10&gt;0,"x ",0)</f>
        <v>0</v>
      </c>
      <c r="F10" s="137"/>
      <c r="G10" s="120">
        <f>IF(N10&gt;0,"x (",0)</f>
        <v>0</v>
      </c>
      <c r="H10" s="123">
        <f>IFERROR(+VLOOKUP(L10,'C3.2.CB-Table'!$A$4:$D$17,2,TRUE),0)</f>
        <v>0</v>
      </c>
      <c r="I10" s="120">
        <f t="shared" ref="I10:I21" si="1">IF($L10&gt;0,"+",0)</f>
        <v>0</v>
      </c>
      <c r="J10" s="121">
        <f>IFERROR(+VLOOKUP(L10,'C3.2.CB-Table'!$A$4:$D$17,3,TRUE),0)</f>
        <v>0</v>
      </c>
      <c r="K10" s="120">
        <f t="shared" ref="K10:K21" si="2">IF($L10&gt;0,"x",0)</f>
        <v>0</v>
      </c>
      <c r="L10" s="138"/>
      <c r="M10" s="120">
        <f t="shared" ref="M10:M21" si="3">IF($L10&gt;0,")=",0)</f>
        <v>0</v>
      </c>
      <c r="N10" s="123">
        <f>D10*F10*(H10+J10*(L10-IFERROR(+VLOOKUP(L10,'C3.2.CB-Table'!$A$4:$D$17,4,TRUE),0)))</f>
        <v>0</v>
      </c>
      <c r="O10" s="120">
        <f t="shared" ref="O10:O21" si="4">IF($L10&gt;0,"-",0)</f>
        <v>0</v>
      </c>
      <c r="P10" s="139"/>
      <c r="Q10" s="120">
        <f t="shared" ref="Q10:Q21" si="5">IF($L10&gt;0,"=",0)</f>
        <v>0</v>
      </c>
      <c r="R10" s="123">
        <f t="shared" ref="R10:R21" si="6">+N10-P10</f>
        <v>0</v>
      </c>
    </row>
    <row r="11" spans="1:18" x14ac:dyDescent="0.3">
      <c r="A11" s="135"/>
      <c r="B11" s="135"/>
      <c r="C11" s="13"/>
      <c r="D11" s="136">
        <f>IFERROR(VLOOKUP(A11,'C.3.4-Stages '!$A$4:$C$9,3,TRUE),0)</f>
        <v>0</v>
      </c>
      <c r="E11" s="120">
        <f t="shared" si="0"/>
        <v>0</v>
      </c>
      <c r="F11" s="137"/>
      <c r="G11" s="120">
        <f t="shared" ref="G11:G21" si="7">IF(N11&gt;0,"x (",0)</f>
        <v>0</v>
      </c>
      <c r="H11" s="123">
        <f>IFERROR(+VLOOKUP(L11,'C3.2.CB-Table'!$A$4:$D$17,2,TRUE),0)</f>
        <v>0</v>
      </c>
      <c r="I11" s="120">
        <f t="shared" si="1"/>
        <v>0</v>
      </c>
      <c r="J11" s="121">
        <f>IFERROR(+VLOOKUP(L11,'C3.2.CB-Table'!$A$4:$D$17,3,TRUE),0)</f>
        <v>0</v>
      </c>
      <c r="K11" s="120">
        <f t="shared" si="2"/>
        <v>0</v>
      </c>
      <c r="L11" s="138"/>
      <c r="M11" s="120">
        <f t="shared" si="3"/>
        <v>0</v>
      </c>
      <c r="N11" s="123">
        <f>D11*F11*(H11+J11*(L11-IFERROR(+VLOOKUP(L11,'C3.2.CB-Table'!$A$4:$D$17,4,TRUE),0)))</f>
        <v>0</v>
      </c>
      <c r="O11" s="120">
        <f t="shared" si="4"/>
        <v>0</v>
      </c>
      <c r="P11" s="139"/>
      <c r="Q11" s="120">
        <f t="shared" si="5"/>
        <v>0</v>
      </c>
      <c r="R11" s="123">
        <f t="shared" si="6"/>
        <v>0</v>
      </c>
    </row>
    <row r="12" spans="1:18" x14ac:dyDescent="0.3">
      <c r="A12" s="135"/>
      <c r="B12" s="135"/>
      <c r="C12" s="13"/>
      <c r="D12" s="136">
        <f>IFERROR(VLOOKUP(A12,'C.3.4-Stages '!$A$4:$C$9,3,TRUE),0)</f>
        <v>0</v>
      </c>
      <c r="E12" s="120">
        <f t="shared" si="0"/>
        <v>0</v>
      </c>
      <c r="F12" s="137"/>
      <c r="G12" s="120">
        <f t="shared" si="7"/>
        <v>0</v>
      </c>
      <c r="H12" s="123">
        <f>IFERROR(+VLOOKUP(L12,'C3.2.CB-Table'!$A$4:$D$17,2,TRUE),0)</f>
        <v>0</v>
      </c>
      <c r="I12" s="120">
        <f t="shared" si="1"/>
        <v>0</v>
      </c>
      <c r="J12" s="121">
        <f>IFERROR(+VLOOKUP(L12,'C3.2.CB-Table'!$A$4:$D$17,3,TRUE),0)</f>
        <v>0</v>
      </c>
      <c r="K12" s="120">
        <f t="shared" si="2"/>
        <v>0</v>
      </c>
      <c r="L12" s="138"/>
      <c r="M12" s="120">
        <f t="shared" si="3"/>
        <v>0</v>
      </c>
      <c r="N12" s="123">
        <f>D12*F12*(H12+J12*(L12-IFERROR(+VLOOKUP(L12,'C3.2.CB-Table'!$A$4:$D$17,4,TRUE),0)))</f>
        <v>0</v>
      </c>
      <c r="O12" s="120">
        <f t="shared" si="4"/>
        <v>0</v>
      </c>
      <c r="P12" s="139"/>
      <c r="Q12" s="120">
        <f t="shared" si="5"/>
        <v>0</v>
      </c>
      <c r="R12" s="123">
        <f t="shared" si="6"/>
        <v>0</v>
      </c>
    </row>
    <row r="13" spans="1:18" x14ac:dyDescent="0.3">
      <c r="A13" s="135"/>
      <c r="B13" s="135"/>
      <c r="C13" s="13"/>
      <c r="D13" s="136">
        <f>IFERROR(VLOOKUP(A13,'C.3.4-Stages '!$A$4:$C$9,3,TRUE),0)</f>
        <v>0</v>
      </c>
      <c r="E13" s="120">
        <f t="shared" si="0"/>
        <v>0</v>
      </c>
      <c r="F13" s="137"/>
      <c r="G13" s="120">
        <f t="shared" si="7"/>
        <v>0</v>
      </c>
      <c r="H13" s="123">
        <f>IFERROR(+VLOOKUP(L13,'C3.2.CB-Table'!$A$4:$D$17,2,TRUE),0)</f>
        <v>0</v>
      </c>
      <c r="I13" s="120">
        <f t="shared" si="1"/>
        <v>0</v>
      </c>
      <c r="J13" s="121">
        <f>IFERROR(+VLOOKUP(L13,'C3.2.CB-Table'!$A$4:$D$17,3,TRUE),0)</f>
        <v>0</v>
      </c>
      <c r="K13" s="120">
        <f t="shared" si="2"/>
        <v>0</v>
      </c>
      <c r="L13" s="138"/>
      <c r="M13" s="120">
        <f t="shared" si="3"/>
        <v>0</v>
      </c>
      <c r="N13" s="123">
        <f>D13*F13*(H13+J13*(L13-IFERROR(+VLOOKUP(L13,'C3.2.CB-Table'!$A$4:$D$17,4,TRUE),0)))</f>
        <v>0</v>
      </c>
      <c r="O13" s="120">
        <f t="shared" si="4"/>
        <v>0</v>
      </c>
      <c r="P13" s="139"/>
      <c r="Q13" s="120">
        <f t="shared" si="5"/>
        <v>0</v>
      </c>
      <c r="R13" s="123">
        <f t="shared" si="6"/>
        <v>0</v>
      </c>
    </row>
    <row r="14" spans="1:18" x14ac:dyDescent="0.3">
      <c r="A14" s="135"/>
      <c r="B14" s="135"/>
      <c r="C14" s="13"/>
      <c r="D14" s="136">
        <f>IFERROR(VLOOKUP(A14,'C.3.4-Stages '!$A$4:$C$9,3,TRUE),0)</f>
        <v>0</v>
      </c>
      <c r="E14" s="120">
        <f t="shared" si="0"/>
        <v>0</v>
      </c>
      <c r="F14" s="137"/>
      <c r="G14" s="120">
        <f t="shared" si="7"/>
        <v>0</v>
      </c>
      <c r="H14" s="123">
        <f>IFERROR(+VLOOKUP(L14,'C3.2.CB-Table'!$A$4:$D$17,2,TRUE),0)</f>
        <v>0</v>
      </c>
      <c r="I14" s="120">
        <f t="shared" si="1"/>
        <v>0</v>
      </c>
      <c r="J14" s="121">
        <f>IFERROR(+VLOOKUP(L14,'C3.2.CB-Table'!$A$4:$D$17,3,TRUE),0)</f>
        <v>0</v>
      </c>
      <c r="K14" s="120">
        <f t="shared" si="2"/>
        <v>0</v>
      </c>
      <c r="L14" s="138"/>
      <c r="M14" s="120">
        <f t="shared" si="3"/>
        <v>0</v>
      </c>
      <c r="N14" s="123">
        <f>D14*F14*(H14+J14*(L14-IFERROR(+VLOOKUP(L14,'C3.2.CB-Table'!$A$4:$D$17,4,TRUE),0)))</f>
        <v>0</v>
      </c>
      <c r="O14" s="120">
        <f t="shared" si="4"/>
        <v>0</v>
      </c>
      <c r="P14" s="139"/>
      <c r="Q14" s="120">
        <f t="shared" si="5"/>
        <v>0</v>
      </c>
      <c r="R14" s="123">
        <f t="shared" si="6"/>
        <v>0</v>
      </c>
    </row>
    <row r="15" spans="1:18" x14ac:dyDescent="0.3">
      <c r="A15" s="135"/>
      <c r="B15" s="135"/>
      <c r="C15" s="13"/>
      <c r="D15" s="136">
        <f>IFERROR(VLOOKUP(A15,'C.3.4-Stages '!$A$4:$C$9,3,TRUE),0)</f>
        <v>0</v>
      </c>
      <c r="E15" s="120">
        <f t="shared" si="0"/>
        <v>0</v>
      </c>
      <c r="F15" s="137"/>
      <c r="G15" s="120">
        <f t="shared" si="7"/>
        <v>0</v>
      </c>
      <c r="H15" s="123">
        <f>IFERROR(+VLOOKUP(L15,'C3.2.CB-Table'!$A$4:$D$17,2,TRUE),0)</f>
        <v>0</v>
      </c>
      <c r="I15" s="120">
        <f t="shared" si="1"/>
        <v>0</v>
      </c>
      <c r="J15" s="121">
        <f>IFERROR(+VLOOKUP(L15,'C3.2.CB-Table'!$A$4:$D$17,3,TRUE),0)</f>
        <v>0</v>
      </c>
      <c r="K15" s="120">
        <f t="shared" si="2"/>
        <v>0</v>
      </c>
      <c r="L15" s="138"/>
      <c r="M15" s="120">
        <f t="shared" si="3"/>
        <v>0</v>
      </c>
      <c r="N15" s="123">
        <f>D15*F15*(H15+J15*(L15-IFERROR(+VLOOKUP(L15,'C3.2.CB-Table'!$A$4:$D$17,4,TRUE),0)))</f>
        <v>0</v>
      </c>
      <c r="O15" s="120">
        <f t="shared" si="4"/>
        <v>0</v>
      </c>
      <c r="P15" s="139"/>
      <c r="Q15" s="120">
        <f t="shared" si="5"/>
        <v>0</v>
      </c>
      <c r="R15" s="123">
        <f t="shared" si="6"/>
        <v>0</v>
      </c>
    </row>
    <row r="16" spans="1:18" x14ac:dyDescent="0.3">
      <c r="A16" s="135"/>
      <c r="B16" s="135"/>
      <c r="C16" s="13"/>
      <c r="D16" s="136">
        <f>IFERROR(VLOOKUP(A16,'C.3.4-Stages '!$A$4:$C$9,3,TRUE),0)</f>
        <v>0</v>
      </c>
      <c r="E16" s="120">
        <f t="shared" si="0"/>
        <v>0</v>
      </c>
      <c r="F16" s="137"/>
      <c r="G16" s="120">
        <f t="shared" si="7"/>
        <v>0</v>
      </c>
      <c r="H16" s="123">
        <f>IFERROR(+VLOOKUP(L16,'C3.2.CB-Table'!$A$4:$D$17,2,TRUE),0)</f>
        <v>0</v>
      </c>
      <c r="I16" s="120">
        <f t="shared" si="1"/>
        <v>0</v>
      </c>
      <c r="J16" s="121">
        <f>IFERROR(+VLOOKUP(L16,'C3.2.CB-Table'!$A$4:$D$17,3,TRUE),0)</f>
        <v>0</v>
      </c>
      <c r="K16" s="120">
        <f t="shared" si="2"/>
        <v>0</v>
      </c>
      <c r="L16" s="138"/>
      <c r="M16" s="120">
        <f t="shared" si="3"/>
        <v>0</v>
      </c>
      <c r="N16" s="123">
        <f>D16*F16*(H16+J16*(L16-IFERROR(+VLOOKUP(L16,'C3.2.CB-Table'!$A$4:$D$17,4,TRUE),0)))</f>
        <v>0</v>
      </c>
      <c r="O16" s="120">
        <f t="shared" si="4"/>
        <v>0</v>
      </c>
      <c r="P16" s="139"/>
      <c r="Q16" s="120">
        <f t="shared" si="5"/>
        <v>0</v>
      </c>
      <c r="R16" s="123">
        <f t="shared" si="6"/>
        <v>0</v>
      </c>
    </row>
    <row r="17" spans="1:18" x14ac:dyDescent="0.3">
      <c r="A17" s="135"/>
      <c r="B17" s="135"/>
      <c r="C17" s="13"/>
      <c r="D17" s="136">
        <f>IFERROR(VLOOKUP(A17,'C.3.4-Stages '!$A$4:$C$9,3,TRUE),0)</f>
        <v>0</v>
      </c>
      <c r="E17" s="120">
        <f t="shared" si="0"/>
        <v>0</v>
      </c>
      <c r="F17" s="137"/>
      <c r="G17" s="120">
        <f t="shared" si="7"/>
        <v>0</v>
      </c>
      <c r="H17" s="123">
        <f>IFERROR(+VLOOKUP(L17,'C3.2.CB-Table'!$A$4:$D$17,2,TRUE),0)</f>
        <v>0</v>
      </c>
      <c r="I17" s="120">
        <f t="shared" si="1"/>
        <v>0</v>
      </c>
      <c r="J17" s="121">
        <f>IFERROR(+VLOOKUP(L17,'C3.2.CB-Table'!$A$4:$D$17,3,TRUE),0)</f>
        <v>0</v>
      </c>
      <c r="K17" s="120">
        <f t="shared" si="2"/>
        <v>0</v>
      </c>
      <c r="L17" s="138"/>
      <c r="M17" s="120">
        <f t="shared" si="3"/>
        <v>0</v>
      </c>
      <c r="N17" s="123">
        <f>D17*F17*(H17+J17*(L17-IFERROR(+VLOOKUP(L17,'C3.2.CB-Table'!$A$4:$D$17,4,TRUE),0)))</f>
        <v>0</v>
      </c>
      <c r="O17" s="120">
        <f t="shared" si="4"/>
        <v>0</v>
      </c>
      <c r="P17" s="139"/>
      <c r="Q17" s="120">
        <f t="shared" si="5"/>
        <v>0</v>
      </c>
      <c r="R17" s="123">
        <f t="shared" si="6"/>
        <v>0</v>
      </c>
    </row>
    <row r="18" spans="1:18" x14ac:dyDescent="0.3">
      <c r="A18" s="135"/>
      <c r="B18" s="135"/>
      <c r="C18" s="13"/>
      <c r="D18" s="136">
        <f>IFERROR(VLOOKUP(A18,'C.3.4-Stages '!$A$4:$C$9,3,TRUE),0)</f>
        <v>0</v>
      </c>
      <c r="E18" s="120">
        <f t="shared" si="0"/>
        <v>0</v>
      </c>
      <c r="F18" s="137"/>
      <c r="G18" s="120">
        <f t="shared" si="7"/>
        <v>0</v>
      </c>
      <c r="H18" s="123">
        <f>IFERROR(+VLOOKUP(L18,'C3.2.CB-Table'!$A$4:$D$17,2,TRUE),0)</f>
        <v>0</v>
      </c>
      <c r="I18" s="120">
        <f t="shared" si="1"/>
        <v>0</v>
      </c>
      <c r="J18" s="121">
        <f>IFERROR(+VLOOKUP(L18,'C3.2.CB-Table'!$A$4:$D$17,3,TRUE),0)</f>
        <v>0</v>
      </c>
      <c r="K18" s="120">
        <f t="shared" si="2"/>
        <v>0</v>
      </c>
      <c r="L18" s="138"/>
      <c r="M18" s="120">
        <f t="shared" si="3"/>
        <v>0</v>
      </c>
      <c r="N18" s="123">
        <f>D18*F18*(H18+J18*(L18-IFERROR(+VLOOKUP(L18,'C3.2.CB-Table'!$A$4:$D$17,4,TRUE),0)))</f>
        <v>0</v>
      </c>
      <c r="O18" s="120">
        <f t="shared" si="4"/>
        <v>0</v>
      </c>
      <c r="P18" s="139"/>
      <c r="Q18" s="120">
        <f t="shared" si="5"/>
        <v>0</v>
      </c>
      <c r="R18" s="123">
        <f t="shared" si="6"/>
        <v>0</v>
      </c>
    </row>
    <row r="19" spans="1:18" x14ac:dyDescent="0.3">
      <c r="A19" s="135"/>
      <c r="B19" s="135"/>
      <c r="C19" s="13"/>
      <c r="D19" s="136">
        <f>IFERROR(VLOOKUP(A19,'C.3.4-Stages '!$A$4:$C$9,3,TRUE),0)</f>
        <v>0</v>
      </c>
      <c r="E19" s="120">
        <f t="shared" si="0"/>
        <v>0</v>
      </c>
      <c r="F19" s="137"/>
      <c r="G19" s="120">
        <f t="shared" si="7"/>
        <v>0</v>
      </c>
      <c r="H19" s="123">
        <f>IFERROR(+VLOOKUP(L19,'C3.2.CB-Table'!$A$4:$D$17,2,TRUE),0)</f>
        <v>0</v>
      </c>
      <c r="I19" s="120">
        <f t="shared" si="1"/>
        <v>0</v>
      </c>
      <c r="J19" s="121">
        <f>IFERROR(+VLOOKUP(L19,'C3.2.CB-Table'!$A$4:$D$17,3,TRUE),0)</f>
        <v>0</v>
      </c>
      <c r="K19" s="120">
        <f t="shared" si="2"/>
        <v>0</v>
      </c>
      <c r="L19" s="138"/>
      <c r="M19" s="120">
        <f t="shared" si="3"/>
        <v>0</v>
      </c>
      <c r="N19" s="123">
        <f>D19*F19*(H19+J19*(L19-IFERROR(+VLOOKUP(L19,'C3.2.CB-Table'!$A$4:$D$17,4,TRUE),0)))</f>
        <v>0</v>
      </c>
      <c r="O19" s="120">
        <f t="shared" si="4"/>
        <v>0</v>
      </c>
      <c r="P19" s="139"/>
      <c r="Q19" s="120">
        <f t="shared" si="5"/>
        <v>0</v>
      </c>
      <c r="R19" s="123">
        <f t="shared" si="6"/>
        <v>0</v>
      </c>
    </row>
    <row r="20" spans="1:18" x14ac:dyDescent="0.3">
      <c r="A20" s="135"/>
      <c r="B20" s="135"/>
      <c r="C20" s="13"/>
      <c r="D20" s="136">
        <f>IFERROR(VLOOKUP(A20,'C.3.4-Stages '!$A$4:$C$9,3,TRUE),0)</f>
        <v>0</v>
      </c>
      <c r="E20" s="120">
        <f t="shared" si="0"/>
        <v>0</v>
      </c>
      <c r="F20" s="137"/>
      <c r="G20" s="120">
        <f t="shared" si="7"/>
        <v>0</v>
      </c>
      <c r="H20" s="123">
        <f>IFERROR(+VLOOKUP(L20,'C3.2.CB-Table'!$A$4:$D$17,2,TRUE),0)</f>
        <v>0</v>
      </c>
      <c r="I20" s="120">
        <f t="shared" si="1"/>
        <v>0</v>
      </c>
      <c r="J20" s="121">
        <f>IFERROR(+VLOOKUP(L20,'C3.2.CB-Table'!$A$4:$D$17,3,TRUE),0)</f>
        <v>0</v>
      </c>
      <c r="K20" s="120">
        <f t="shared" si="2"/>
        <v>0</v>
      </c>
      <c r="L20" s="138"/>
      <c r="M20" s="120">
        <f t="shared" si="3"/>
        <v>0</v>
      </c>
      <c r="N20" s="123">
        <f>D20*F20*(H20+J20*(L20-IFERROR(+VLOOKUP(L20,'C3.2.CB-Table'!$A$4:$D$17,4,TRUE),0)))</f>
        <v>0</v>
      </c>
      <c r="O20" s="120">
        <f t="shared" si="4"/>
        <v>0</v>
      </c>
      <c r="P20" s="139"/>
      <c r="Q20" s="120">
        <f t="shared" si="5"/>
        <v>0</v>
      </c>
      <c r="R20" s="123">
        <f t="shared" si="6"/>
        <v>0</v>
      </c>
    </row>
    <row r="21" spans="1:18" x14ac:dyDescent="0.3">
      <c r="A21" s="135"/>
      <c r="B21" s="135"/>
      <c r="C21" s="13"/>
      <c r="D21" s="136">
        <f>IFERROR(VLOOKUP(A21,'C.3.4-Stages '!$A$4:$C$9,3,TRUE),0)</f>
        <v>0</v>
      </c>
      <c r="E21" s="120">
        <f t="shared" si="0"/>
        <v>0</v>
      </c>
      <c r="F21" s="137"/>
      <c r="G21" s="120">
        <f t="shared" si="7"/>
        <v>0</v>
      </c>
      <c r="H21" s="123">
        <f>IFERROR(+VLOOKUP(L21,'C3.2.CB-Table'!$A$4:$D$17,2,TRUE),0)</f>
        <v>0</v>
      </c>
      <c r="I21" s="120">
        <f t="shared" si="1"/>
        <v>0</v>
      </c>
      <c r="J21" s="121">
        <f>IFERROR(+VLOOKUP(L21,'C3.2.CB-Table'!$A$4:$D$17,3,TRUE),0)</f>
        <v>0</v>
      </c>
      <c r="K21" s="120">
        <f t="shared" si="2"/>
        <v>0</v>
      </c>
      <c r="L21" s="138"/>
      <c r="M21" s="120">
        <f t="shared" si="3"/>
        <v>0</v>
      </c>
      <c r="N21" s="123">
        <f>D21*F21*(H21+J21*(L21-IFERROR(+VLOOKUP(L21,'C3.2.CB-Table'!$A$4:$D$17,4,TRUE),0)))</f>
        <v>0</v>
      </c>
      <c r="O21" s="120">
        <f t="shared" si="4"/>
        <v>0</v>
      </c>
      <c r="P21" s="139"/>
      <c r="Q21" s="120">
        <f t="shared" si="5"/>
        <v>0</v>
      </c>
      <c r="R21" s="123">
        <f t="shared" si="6"/>
        <v>0</v>
      </c>
    </row>
    <row r="22" spans="1:18" s="79" customFormat="1" ht="15" x14ac:dyDescent="0.25">
      <c r="A22" s="105" t="s">
        <v>88</v>
      </c>
      <c r="B22" s="105"/>
      <c r="C22" s="141" t="s">
        <v>56</v>
      </c>
      <c r="D22" s="105"/>
      <c r="E22" s="142"/>
      <c r="F22" s="105"/>
      <c r="G22" s="142"/>
      <c r="H22" s="143"/>
      <c r="I22" s="144"/>
      <c r="J22" s="143"/>
      <c r="K22" s="144"/>
      <c r="L22" s="143"/>
      <c r="M22" s="144"/>
      <c r="N22" s="143"/>
      <c r="O22" s="144"/>
      <c r="P22" s="145"/>
      <c r="Q22" s="144"/>
      <c r="R22" s="143">
        <f>SUM(R9:R21)</f>
        <v>146850.11616000003</v>
      </c>
    </row>
    <row r="23" spans="1:18" x14ac:dyDescent="0.3">
      <c r="J23" s="121"/>
      <c r="L23" s="122"/>
    </row>
    <row r="24" spans="1:18" x14ac:dyDescent="0.3">
      <c r="J24" s="121"/>
      <c r="L24" s="122"/>
    </row>
    <row r="25" spans="1:18" x14ac:dyDescent="0.3">
      <c r="A25" s="4" t="s">
        <v>65</v>
      </c>
      <c r="B25" s="146" t="s">
        <v>12</v>
      </c>
      <c r="C25" s="147" t="s">
        <v>66</v>
      </c>
      <c r="E25" s="4"/>
      <c r="G25" s="4"/>
      <c r="H25" s="4"/>
      <c r="I25" s="4"/>
      <c r="J25" s="123"/>
      <c r="L25" s="123" t="s">
        <v>67</v>
      </c>
      <c r="M25" s="4"/>
      <c r="N25" s="120"/>
      <c r="O25" s="123"/>
      <c r="P25" s="4"/>
      <c r="Q25" s="4"/>
      <c r="R25" s="4"/>
    </row>
    <row r="26" spans="1:18" x14ac:dyDescent="0.3">
      <c r="A26" s="4" t="s">
        <v>69</v>
      </c>
      <c r="B26" s="146" t="s">
        <v>12</v>
      </c>
      <c r="C26" s="147" t="s">
        <v>70</v>
      </c>
      <c r="E26" s="4"/>
      <c r="G26" s="4"/>
      <c r="H26" s="4"/>
      <c r="I26" s="4"/>
      <c r="J26" s="123"/>
      <c r="L26" s="123" t="s">
        <v>68</v>
      </c>
      <c r="M26" s="4"/>
      <c r="N26" s="120"/>
      <c r="O26" s="123"/>
      <c r="P26" s="4"/>
      <c r="Q26" s="4"/>
      <c r="R26" s="88">
        <v>1.25</v>
      </c>
    </row>
    <row r="27" spans="1:18" x14ac:dyDescent="0.3">
      <c r="A27" s="4" t="s">
        <v>72</v>
      </c>
      <c r="B27" s="146" t="s">
        <v>12</v>
      </c>
      <c r="C27" s="147" t="s">
        <v>73</v>
      </c>
      <c r="E27" s="4"/>
      <c r="G27" s="4"/>
      <c r="H27" s="4"/>
      <c r="I27" s="4"/>
      <c r="J27" s="123"/>
      <c r="L27" s="4" t="s">
        <v>83</v>
      </c>
      <c r="M27" s="4"/>
      <c r="N27" s="4"/>
      <c r="O27" s="4"/>
      <c r="P27" s="4"/>
      <c r="Q27" s="4"/>
      <c r="R27" s="88">
        <v>0.33</v>
      </c>
    </row>
    <row r="28" spans="1:18" x14ac:dyDescent="0.3">
      <c r="E28" s="4"/>
      <c r="G28" s="4"/>
      <c r="H28" s="4"/>
      <c r="I28" s="4"/>
      <c r="J28" s="123"/>
      <c r="L28" s="4" t="s">
        <v>84</v>
      </c>
      <c r="M28" s="4"/>
      <c r="N28" s="4"/>
      <c r="O28" s="4"/>
      <c r="P28" s="4"/>
      <c r="Q28" s="4"/>
      <c r="R28" s="88">
        <v>1.4</v>
      </c>
    </row>
    <row r="29" spans="1:18" x14ac:dyDescent="0.3">
      <c r="J29" s="121"/>
      <c r="L29" s="4" t="s">
        <v>85</v>
      </c>
      <c r="M29" s="4"/>
      <c r="N29" s="4"/>
      <c r="O29" s="4"/>
      <c r="P29" s="4"/>
      <c r="Q29" s="4"/>
      <c r="R29" s="88">
        <v>1.4</v>
      </c>
    </row>
    <row r="30" spans="1:18" x14ac:dyDescent="0.3">
      <c r="L30" s="123" t="s">
        <v>71</v>
      </c>
      <c r="M30" s="4"/>
      <c r="N30" s="120"/>
      <c r="O30" s="123"/>
      <c r="P30" s="4"/>
      <c r="Q30" s="4"/>
      <c r="R30" s="88">
        <v>1.25</v>
      </c>
    </row>
    <row r="31" spans="1:18" x14ac:dyDescent="0.3">
      <c r="L31" s="123" t="s">
        <v>98</v>
      </c>
      <c r="M31" s="4"/>
      <c r="N31" s="120"/>
      <c r="O31" s="123"/>
      <c r="P31" s="4"/>
      <c r="Q31" s="4"/>
      <c r="R31" s="88">
        <v>1.1000000000000001</v>
      </c>
    </row>
  </sheetData>
  <conditionalFormatting sqref="A1:G1048576">
    <cfRule type="cellIs" dxfId="9" priority="1" operator="equal">
      <formula>0</formula>
    </cfRule>
  </conditionalFormatting>
  <conditionalFormatting sqref="H1:Q1 S1:XFD1 H2:XFD6 H7:Q7 S7:XFD7 H8:XFD1048576">
    <cfRule type="cellIs" dxfId="8" priority="2" operator="equal">
      <formula>0</formula>
    </cfRule>
  </conditionalFormatting>
  <pageMargins left="0.75" right="0.75" top="1" bottom="1" header="0.5" footer="0.5"/>
  <pageSetup paperSize="9" scale="83" orientation="landscape" horizontalDpi="4294967293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DC0C45C8-A31F-49BB-8D51-685D274C3EEA}">
          <x14:formula1>
            <xm:f>'C.3.4-Stages '!$A$4:$A$11</xm:f>
          </x14:formula1>
          <xm:sqref>A9:A21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A4FC4-7D12-4CE1-8B96-289548989E2D}">
  <sheetPr>
    <tabColor rgb="FF00B0F0"/>
    <pageSetUpPr fitToPage="1"/>
  </sheetPr>
  <dimension ref="A1:R29"/>
  <sheetViews>
    <sheetView topLeftCell="A98" zoomScaleNormal="100" zoomScaleSheetLayoutView="100" workbookViewId="0">
      <selection activeCell="D22" sqref="D22"/>
    </sheetView>
  </sheetViews>
  <sheetFormatPr defaultColWidth="8.88671875" defaultRowHeight="13.2" x14ac:dyDescent="0.3"/>
  <cols>
    <col min="1" max="1" width="25.109375" style="4" customWidth="1"/>
    <col min="2" max="2" width="2.88671875" style="4" customWidth="1"/>
    <col min="3" max="3" width="24.33203125" style="4" customWidth="1"/>
    <col min="4" max="4" width="7" style="4" customWidth="1"/>
    <col min="5" max="5" width="2.5546875" style="120" bestFit="1" customWidth="1"/>
    <col min="6" max="6" width="5.88671875" style="4" customWidth="1"/>
    <col min="7" max="7" width="2.5546875" style="120" bestFit="1" customWidth="1"/>
    <col min="8" max="8" width="15.5546875" style="123" customWidth="1"/>
    <col min="9" max="9" width="1.88671875" style="120" bestFit="1" customWidth="1"/>
    <col min="10" max="10" width="14.6640625" style="6" customWidth="1"/>
    <col min="11" max="11" width="1.5546875" style="120" bestFit="1" customWidth="1"/>
    <col min="12" max="12" width="13.44140625" style="149" bestFit="1" customWidth="1"/>
    <col min="13" max="13" width="3.33203125" style="120" bestFit="1" customWidth="1"/>
    <col min="14" max="14" width="18.6640625" style="123" customWidth="1"/>
    <col min="15" max="15" width="1.33203125" style="120" bestFit="1" customWidth="1"/>
    <col min="16" max="16" width="12.44140625" style="123" bestFit="1" customWidth="1"/>
    <col min="17" max="17" width="1.88671875" style="120" bestFit="1" customWidth="1"/>
    <col min="18" max="18" width="21" style="123" customWidth="1"/>
    <col min="19" max="16384" width="8.88671875" style="4"/>
  </cols>
  <sheetData>
    <row r="1" spans="1:18" s="79" customFormat="1" ht="15" x14ac:dyDescent="0.25">
      <c r="A1" s="110" t="s">
        <v>108</v>
      </c>
      <c r="C1" s="79" t="s">
        <v>107</v>
      </c>
      <c r="E1" s="111"/>
      <c r="G1" s="111"/>
      <c r="H1" s="112"/>
      <c r="I1" s="111"/>
      <c r="J1" s="113"/>
      <c r="K1" s="111"/>
      <c r="L1" s="114"/>
      <c r="M1" s="111"/>
      <c r="N1" s="112"/>
      <c r="O1" s="111"/>
      <c r="P1" s="112"/>
      <c r="Q1" s="111"/>
    </row>
    <row r="2" spans="1:18" x14ac:dyDescent="0.3">
      <c r="A2" s="93"/>
      <c r="B2" s="93"/>
      <c r="C2" s="93"/>
      <c r="D2" s="93"/>
      <c r="E2" s="115"/>
      <c r="F2" s="93"/>
      <c r="G2" s="115"/>
      <c r="H2" s="116"/>
      <c r="I2" s="117"/>
      <c r="J2" s="118"/>
      <c r="K2" s="117"/>
      <c r="L2" s="119"/>
      <c r="M2" s="117"/>
      <c r="N2" s="116"/>
      <c r="O2" s="117"/>
      <c r="P2" s="116"/>
      <c r="Q2" s="117"/>
      <c r="R2" s="116"/>
    </row>
    <row r="3" spans="1:18" x14ac:dyDescent="0.3">
      <c r="A3" s="3" t="str">
        <f>+INVOICE!B10</f>
        <v>Project Name</v>
      </c>
      <c r="B3" s="3"/>
      <c r="C3" s="3" t="str">
        <f>+INVOICE!C10</f>
        <v>Project name</v>
      </c>
      <c r="D3" s="3"/>
      <c r="E3" s="3"/>
      <c r="F3" s="3"/>
      <c r="G3" s="3"/>
      <c r="H3" s="3"/>
      <c r="J3" s="121"/>
      <c r="L3" s="122"/>
      <c r="P3" s="86" t="s">
        <v>53</v>
      </c>
      <c r="R3" s="87">
        <f ca="1">+INVOICE!H4</f>
        <v>45630</v>
      </c>
    </row>
    <row r="4" spans="1:18" x14ac:dyDescent="0.3">
      <c r="A4" s="124" t="str">
        <f>+INVOICE!B11</f>
        <v>Service</v>
      </c>
      <c r="B4" s="124"/>
      <c r="C4" s="124" t="str">
        <f>+INVOICE!C11</f>
        <v>Consulting services</v>
      </c>
      <c r="D4" s="124"/>
      <c r="E4" s="125"/>
      <c r="F4" s="124"/>
      <c r="G4" s="125"/>
      <c r="J4" s="121"/>
      <c r="L4" s="126"/>
    </row>
    <row r="5" spans="1:18" ht="15.6" x14ac:dyDescent="0.3">
      <c r="J5" s="121"/>
      <c r="L5" s="122"/>
      <c r="R5" s="127"/>
    </row>
    <row r="6" spans="1:18" x14ac:dyDescent="0.3">
      <c r="A6" s="93"/>
      <c r="B6" s="93"/>
      <c r="C6" s="93"/>
      <c r="D6" s="93"/>
      <c r="E6" s="115"/>
      <c r="F6" s="93"/>
      <c r="G6" s="115"/>
      <c r="H6" s="116"/>
      <c r="I6" s="117"/>
      <c r="J6" s="118"/>
      <c r="K6" s="117"/>
      <c r="L6" s="119"/>
      <c r="M6" s="117"/>
      <c r="N6" s="116"/>
      <c r="O6" s="117"/>
      <c r="P6" s="116"/>
      <c r="Q6" s="117"/>
      <c r="R6" s="116"/>
    </row>
    <row r="7" spans="1:18" s="79" customFormat="1" ht="15" x14ac:dyDescent="0.25">
      <c r="A7" s="79" t="s">
        <v>109</v>
      </c>
      <c r="B7" s="110"/>
      <c r="C7" s="110" t="s">
        <v>106</v>
      </c>
      <c r="E7" s="111"/>
      <c r="G7" s="111"/>
      <c r="H7" s="112"/>
      <c r="I7" s="111"/>
      <c r="J7" s="113"/>
      <c r="K7" s="111"/>
      <c r="L7" s="114"/>
      <c r="M7" s="111"/>
      <c r="N7" s="112"/>
      <c r="O7" s="111"/>
      <c r="P7" s="112"/>
      <c r="Q7" s="111"/>
    </row>
    <row r="8" spans="1:18" ht="26.4" x14ac:dyDescent="0.3">
      <c r="A8" s="128" t="s">
        <v>58</v>
      </c>
      <c r="B8" s="128"/>
      <c r="C8" s="129" t="s">
        <v>13</v>
      </c>
      <c r="D8" s="130" t="s">
        <v>86</v>
      </c>
      <c r="E8" s="131"/>
      <c r="F8" s="130" t="s">
        <v>101</v>
      </c>
      <c r="G8" s="131"/>
      <c r="H8" s="132" t="s">
        <v>99</v>
      </c>
      <c r="I8" s="131"/>
      <c r="J8" s="133" t="s">
        <v>8</v>
      </c>
      <c r="K8" s="131"/>
      <c r="L8" s="134" t="s">
        <v>105</v>
      </c>
      <c r="M8" s="131"/>
      <c r="N8" s="132" t="s">
        <v>9</v>
      </c>
      <c r="O8" s="131"/>
      <c r="P8" s="132" t="s">
        <v>10</v>
      </c>
      <c r="Q8" s="131"/>
      <c r="R8" s="132" t="s">
        <v>11</v>
      </c>
    </row>
    <row r="9" spans="1:18" x14ac:dyDescent="0.3">
      <c r="A9" s="135" t="s">
        <v>95</v>
      </c>
      <c r="B9" s="135"/>
      <c r="C9" s="13" t="s">
        <v>82</v>
      </c>
      <c r="D9" s="136">
        <f>IFERROR(VLOOKUP(A9,'C.3.4-Stages '!$A$4:$C$9,3,TRUE),0)</f>
        <v>1</v>
      </c>
      <c r="E9" s="120" t="str">
        <f>IF(L9&gt;0,"x ",0)</f>
        <v xml:space="preserve">x </v>
      </c>
      <c r="F9" s="137">
        <v>1</v>
      </c>
      <c r="G9" s="120" t="str">
        <f>IF(L9&gt;0,"x (",0)</f>
        <v>x (</v>
      </c>
      <c r="H9" s="123">
        <f>IFERROR(+VLOOKUP($L9,'C3.2.2 EEMB-Table '!$A$5:$D$18,3,TRUE),0)</f>
        <v>84000</v>
      </c>
      <c r="I9" s="120" t="str">
        <f>IF($L9&gt;0,"+",0)</f>
        <v>+</v>
      </c>
      <c r="J9" s="121">
        <f>IFERROR(+VLOOKUP($L9,'C3.2.2 EEMB-Table '!$A$5:$D$18,4,TRUE),0)</f>
        <v>0.14299999999999999</v>
      </c>
      <c r="K9" s="120" t="str">
        <f>IF($L9&gt;0,"x",0)</f>
        <v>x</v>
      </c>
      <c r="L9" s="138">
        <v>500001</v>
      </c>
      <c r="M9" s="120" t="str">
        <f>IF($L9&gt;0,")=",0)</f>
        <v>)=</v>
      </c>
      <c r="N9" s="123">
        <f>D9*F9*(H9+J9*(L9-IFERROR(+VLOOKUP(L9,'C3.2.2 EEMB-Table '!$A$5:$D$18,4,TRUE),0)))</f>
        <v>155500.12255099998</v>
      </c>
      <c r="O9" s="120" t="str">
        <f>IF($L9&gt;0,"-",0)</f>
        <v>-</v>
      </c>
      <c r="P9" s="139"/>
      <c r="Q9" s="120" t="str">
        <f>IF($L9&gt;0,"=",0)</f>
        <v>=</v>
      </c>
      <c r="R9" s="123">
        <f>+N9-P9</f>
        <v>155500.12255099998</v>
      </c>
    </row>
    <row r="10" spans="1:18" x14ac:dyDescent="0.3">
      <c r="A10" s="135"/>
      <c r="B10" s="135"/>
      <c r="C10" s="13"/>
      <c r="D10" s="136">
        <f>IFERROR(VLOOKUP(A10,'C.3.4-Stages '!$A$4:$C$9,3,TRUE),0)</f>
        <v>0</v>
      </c>
      <c r="E10" s="120">
        <f t="shared" ref="E10:E21" si="0">IF(L10&gt;0,"x ",0)</f>
        <v>0</v>
      </c>
      <c r="F10" s="137"/>
      <c r="G10" s="120">
        <f t="shared" ref="G10:G21" si="1">IF(L10&gt;0,"x (",0)</f>
        <v>0</v>
      </c>
      <c r="H10" s="123">
        <f>IFERROR(+VLOOKUP($L10,'C3.2.2 EEMB-Table '!$A$5:$D$18,3,TRUE),0)</f>
        <v>0</v>
      </c>
      <c r="I10" s="120">
        <f t="shared" ref="I10:I21" si="2">IF($L10&gt;0,"+",0)</f>
        <v>0</v>
      </c>
      <c r="J10" s="121">
        <f>IFERROR(+VLOOKUP($L10,'C3.2.2 EEMB-Table '!$A$5:$D$18,4,TRUE),0)</f>
        <v>0</v>
      </c>
      <c r="K10" s="120">
        <f t="shared" ref="K10:K21" si="3">IF($L10&gt;0,"x",0)</f>
        <v>0</v>
      </c>
      <c r="L10" s="138"/>
      <c r="M10" s="120">
        <f t="shared" ref="M10:M21" si="4">IF($L10&gt;0,")=",0)</f>
        <v>0</v>
      </c>
      <c r="N10" s="123">
        <f>D10*F10*(H10+J10*(L10-IFERROR(+VLOOKUP(L10,'C3.2.2 EEMB-Table '!$A$5:$D$18,4,TRUE),0)))</f>
        <v>0</v>
      </c>
      <c r="O10" s="120">
        <f t="shared" ref="O10:O21" si="5">IF($L10&gt;0,"-",0)</f>
        <v>0</v>
      </c>
      <c r="P10" s="139"/>
      <c r="Q10" s="120">
        <f t="shared" ref="Q10:Q21" si="6">IF($L10&gt;0,"=",0)</f>
        <v>0</v>
      </c>
      <c r="R10" s="123">
        <f t="shared" ref="R10:R21" si="7">+N10-P10</f>
        <v>0</v>
      </c>
    </row>
    <row r="11" spans="1:18" x14ac:dyDescent="0.3">
      <c r="A11" s="135"/>
      <c r="B11" s="135"/>
      <c r="C11" s="13"/>
      <c r="D11" s="136">
        <f>IFERROR(VLOOKUP(A11,'C.3.4-Stages '!$A$4:$C$9,3,TRUE),0)</f>
        <v>0</v>
      </c>
      <c r="E11" s="120">
        <f t="shared" si="0"/>
        <v>0</v>
      </c>
      <c r="F11" s="137"/>
      <c r="G11" s="120">
        <f t="shared" si="1"/>
        <v>0</v>
      </c>
      <c r="H11" s="123">
        <f>IFERROR(+VLOOKUP($L11,'C3.2.2 EEMB-Table '!$A$5:$D$18,3,TRUE),0)</f>
        <v>0</v>
      </c>
      <c r="I11" s="120">
        <f t="shared" si="2"/>
        <v>0</v>
      </c>
      <c r="J11" s="121">
        <f>IFERROR(+VLOOKUP($L11,'C3.2.2 EEMB-Table '!$A$5:$D$18,4,TRUE),0)</f>
        <v>0</v>
      </c>
      <c r="K11" s="120">
        <f t="shared" si="3"/>
        <v>0</v>
      </c>
      <c r="L11" s="138"/>
      <c r="M11" s="120">
        <f t="shared" si="4"/>
        <v>0</v>
      </c>
      <c r="N11" s="123">
        <f>D11*F11*(H11+J11*(L11-IFERROR(+VLOOKUP(L11,'C3.2.2 EEMB-Table '!$A$5:$D$18,4,TRUE),0)))</f>
        <v>0</v>
      </c>
      <c r="O11" s="120">
        <f t="shared" si="5"/>
        <v>0</v>
      </c>
      <c r="P11" s="139"/>
      <c r="Q11" s="120">
        <f t="shared" si="6"/>
        <v>0</v>
      </c>
      <c r="R11" s="123">
        <f t="shared" si="7"/>
        <v>0</v>
      </c>
    </row>
    <row r="12" spans="1:18" x14ac:dyDescent="0.3">
      <c r="A12" s="135"/>
      <c r="B12" s="135"/>
      <c r="C12" s="13"/>
      <c r="D12" s="136">
        <f>IFERROR(VLOOKUP(A12,'C.3.4-Stages '!$A$4:$C$9,3,TRUE),0)</f>
        <v>0</v>
      </c>
      <c r="E12" s="120">
        <f t="shared" si="0"/>
        <v>0</v>
      </c>
      <c r="F12" s="137"/>
      <c r="G12" s="120">
        <f t="shared" si="1"/>
        <v>0</v>
      </c>
      <c r="H12" s="123">
        <f>IFERROR(+VLOOKUP($L12,'C3.2.2 EEMB-Table '!$A$5:$D$18,3,TRUE),0)</f>
        <v>0</v>
      </c>
      <c r="I12" s="120">
        <f t="shared" si="2"/>
        <v>0</v>
      </c>
      <c r="J12" s="121">
        <f>IFERROR(+VLOOKUP($L12,'C3.2.2 EEMB-Table '!$A$5:$D$18,4,TRUE),0)</f>
        <v>0</v>
      </c>
      <c r="K12" s="120">
        <f t="shared" si="3"/>
        <v>0</v>
      </c>
      <c r="L12" s="138"/>
      <c r="M12" s="120">
        <f t="shared" si="4"/>
        <v>0</v>
      </c>
      <c r="N12" s="123">
        <f>D12*F12*(H12+J12*(L12-IFERROR(+VLOOKUP(L12,'C3.2.2 EEMB-Table '!$A$5:$D$18,4,TRUE),0)))</f>
        <v>0</v>
      </c>
      <c r="O12" s="120">
        <f t="shared" si="5"/>
        <v>0</v>
      </c>
      <c r="P12" s="139"/>
      <c r="Q12" s="120">
        <f t="shared" si="6"/>
        <v>0</v>
      </c>
      <c r="R12" s="123">
        <f t="shared" si="7"/>
        <v>0</v>
      </c>
    </row>
    <row r="13" spans="1:18" x14ac:dyDescent="0.3">
      <c r="A13" s="135"/>
      <c r="B13" s="135"/>
      <c r="C13" s="13"/>
      <c r="D13" s="136">
        <f>IFERROR(VLOOKUP(A13,'C.3.4-Stages '!$A$4:$C$9,3,TRUE),0)</f>
        <v>0</v>
      </c>
      <c r="E13" s="120">
        <f t="shared" si="0"/>
        <v>0</v>
      </c>
      <c r="F13" s="137"/>
      <c r="G13" s="120">
        <f t="shared" si="1"/>
        <v>0</v>
      </c>
      <c r="H13" s="123">
        <f>IFERROR(+VLOOKUP($L13,'C3.2.2 EEMB-Table '!$A$5:$D$18,3,TRUE),0)</f>
        <v>0</v>
      </c>
      <c r="I13" s="120">
        <f t="shared" si="2"/>
        <v>0</v>
      </c>
      <c r="J13" s="121">
        <f>IFERROR(+VLOOKUP($L13,'C3.2.2 EEMB-Table '!$A$5:$D$18,4,TRUE),0)</f>
        <v>0</v>
      </c>
      <c r="K13" s="120">
        <f t="shared" si="3"/>
        <v>0</v>
      </c>
      <c r="L13" s="138"/>
      <c r="M13" s="120">
        <f t="shared" si="4"/>
        <v>0</v>
      </c>
      <c r="N13" s="123">
        <f>D13*F13*(H13+J13*(L13-IFERROR(+VLOOKUP(L13,'C3.2.2 EEMB-Table '!$A$5:$D$18,4,TRUE),0)))</f>
        <v>0</v>
      </c>
      <c r="O13" s="120">
        <f t="shared" si="5"/>
        <v>0</v>
      </c>
      <c r="P13" s="139"/>
      <c r="Q13" s="120">
        <f t="shared" si="6"/>
        <v>0</v>
      </c>
      <c r="R13" s="123">
        <f t="shared" si="7"/>
        <v>0</v>
      </c>
    </row>
    <row r="14" spans="1:18" x14ac:dyDescent="0.3">
      <c r="A14" s="135"/>
      <c r="B14" s="135"/>
      <c r="C14" s="13"/>
      <c r="D14" s="136">
        <f>IFERROR(VLOOKUP(A14,'C.3.4-Stages '!$A$4:$C$9,3,TRUE),0)</f>
        <v>0</v>
      </c>
      <c r="E14" s="120">
        <f t="shared" si="0"/>
        <v>0</v>
      </c>
      <c r="F14" s="137"/>
      <c r="G14" s="120">
        <f t="shared" si="1"/>
        <v>0</v>
      </c>
      <c r="H14" s="123">
        <f>IFERROR(+VLOOKUP($L14,'C3.2.2 EEMB-Table '!$A$5:$D$18,3,TRUE),0)</f>
        <v>0</v>
      </c>
      <c r="I14" s="120">
        <f t="shared" si="2"/>
        <v>0</v>
      </c>
      <c r="J14" s="121">
        <f>IFERROR(+VLOOKUP($L14,'C3.2.2 EEMB-Table '!$A$5:$D$18,4,TRUE),0)</f>
        <v>0</v>
      </c>
      <c r="K14" s="120">
        <f t="shared" si="3"/>
        <v>0</v>
      </c>
      <c r="L14" s="138"/>
      <c r="M14" s="120">
        <f t="shared" si="4"/>
        <v>0</v>
      </c>
      <c r="N14" s="123">
        <f>D14*F14*(H14+J14*(L14-IFERROR(+VLOOKUP(L14,'C3.2.2 EEMB-Table '!$A$5:$D$18,4,TRUE),0)))</f>
        <v>0</v>
      </c>
      <c r="O14" s="120">
        <f t="shared" si="5"/>
        <v>0</v>
      </c>
      <c r="P14" s="139"/>
      <c r="Q14" s="120">
        <f t="shared" si="6"/>
        <v>0</v>
      </c>
      <c r="R14" s="123">
        <f t="shared" si="7"/>
        <v>0</v>
      </c>
    </row>
    <row r="15" spans="1:18" x14ac:dyDescent="0.3">
      <c r="A15" s="135"/>
      <c r="B15" s="135"/>
      <c r="C15" s="13"/>
      <c r="D15" s="136">
        <f>IFERROR(VLOOKUP(A15,'C.3.4-Stages '!$A$4:$C$9,3,TRUE),0)</f>
        <v>0</v>
      </c>
      <c r="E15" s="120">
        <f t="shared" si="0"/>
        <v>0</v>
      </c>
      <c r="F15" s="137"/>
      <c r="G15" s="120">
        <f t="shared" si="1"/>
        <v>0</v>
      </c>
      <c r="H15" s="123">
        <f>IFERROR(+VLOOKUP($L15,'C3.2.2 EEMB-Table '!$A$5:$D$18,3,TRUE),0)</f>
        <v>0</v>
      </c>
      <c r="I15" s="120">
        <f t="shared" si="2"/>
        <v>0</v>
      </c>
      <c r="J15" s="121">
        <f>IFERROR(+VLOOKUP($L15,'C3.2.2 EEMB-Table '!$A$5:$D$18,4,TRUE),0)</f>
        <v>0</v>
      </c>
      <c r="K15" s="120">
        <f t="shared" si="3"/>
        <v>0</v>
      </c>
      <c r="L15" s="138"/>
      <c r="M15" s="120">
        <f t="shared" si="4"/>
        <v>0</v>
      </c>
      <c r="N15" s="123">
        <f>D15*F15*(H15+J15*(L15-IFERROR(+VLOOKUP(L15,'C3.2.2 EEMB-Table '!$A$5:$D$18,4,TRUE),0)))</f>
        <v>0</v>
      </c>
      <c r="O15" s="120">
        <f t="shared" si="5"/>
        <v>0</v>
      </c>
      <c r="P15" s="139"/>
      <c r="Q15" s="120">
        <f t="shared" si="6"/>
        <v>0</v>
      </c>
      <c r="R15" s="123">
        <f t="shared" si="7"/>
        <v>0</v>
      </c>
    </row>
    <row r="16" spans="1:18" x14ac:dyDescent="0.3">
      <c r="A16" s="135"/>
      <c r="B16" s="135"/>
      <c r="C16" s="13"/>
      <c r="D16" s="136">
        <f>IFERROR(VLOOKUP(A16,'C.3.4-Stages '!$A$4:$C$9,3,TRUE),0)</f>
        <v>0</v>
      </c>
      <c r="E16" s="120">
        <f t="shared" si="0"/>
        <v>0</v>
      </c>
      <c r="F16" s="137"/>
      <c r="G16" s="120">
        <f t="shared" si="1"/>
        <v>0</v>
      </c>
      <c r="H16" s="123">
        <f>IFERROR(+VLOOKUP($L16,'C3.2.2 EEMB-Table '!$A$5:$D$18,3,TRUE),0)</f>
        <v>0</v>
      </c>
      <c r="I16" s="120">
        <f t="shared" si="2"/>
        <v>0</v>
      </c>
      <c r="J16" s="121">
        <f>IFERROR(+VLOOKUP($L16,'C3.2.2 EEMB-Table '!$A$5:$D$18,4,TRUE),0)</f>
        <v>0</v>
      </c>
      <c r="K16" s="120">
        <f t="shared" si="3"/>
        <v>0</v>
      </c>
      <c r="L16" s="138"/>
      <c r="M16" s="120">
        <f t="shared" si="4"/>
        <v>0</v>
      </c>
      <c r="N16" s="123">
        <f>D16*F16*(H16+J16*(L16-IFERROR(+VLOOKUP(L16,'C3.2.2 EEMB-Table '!$A$5:$D$18,4,TRUE),0)))</f>
        <v>0</v>
      </c>
      <c r="O16" s="120">
        <f t="shared" si="5"/>
        <v>0</v>
      </c>
      <c r="P16" s="139"/>
      <c r="Q16" s="120">
        <f t="shared" si="6"/>
        <v>0</v>
      </c>
      <c r="R16" s="123">
        <f t="shared" si="7"/>
        <v>0</v>
      </c>
    </row>
    <row r="17" spans="1:18" x14ac:dyDescent="0.3">
      <c r="A17" s="135"/>
      <c r="B17" s="135"/>
      <c r="C17" s="13"/>
      <c r="D17" s="136">
        <f>IFERROR(VLOOKUP(A17,'C.3.4-Stages '!$A$4:$C$9,3,TRUE),0)</f>
        <v>0</v>
      </c>
      <c r="E17" s="120">
        <f t="shared" si="0"/>
        <v>0</v>
      </c>
      <c r="F17" s="137"/>
      <c r="G17" s="120">
        <f t="shared" si="1"/>
        <v>0</v>
      </c>
      <c r="H17" s="123">
        <f>IFERROR(+VLOOKUP($L17,'C3.2.2 EEMB-Table '!$A$5:$D$18,3,TRUE),0)</f>
        <v>0</v>
      </c>
      <c r="I17" s="120">
        <f t="shared" si="2"/>
        <v>0</v>
      </c>
      <c r="J17" s="121">
        <f>IFERROR(+VLOOKUP($L17,'C3.2.2 EEMB-Table '!$A$5:$D$18,4,TRUE),0)</f>
        <v>0</v>
      </c>
      <c r="K17" s="120">
        <f t="shared" si="3"/>
        <v>0</v>
      </c>
      <c r="L17" s="138"/>
      <c r="M17" s="120">
        <f t="shared" si="4"/>
        <v>0</v>
      </c>
      <c r="N17" s="123">
        <f>D17*F17*(H17+J17*(L17-IFERROR(+VLOOKUP(L17,'C3.2.2 EEMB-Table '!$A$5:$D$18,4,TRUE),0)))</f>
        <v>0</v>
      </c>
      <c r="O17" s="120">
        <f t="shared" si="5"/>
        <v>0</v>
      </c>
      <c r="P17" s="139"/>
      <c r="Q17" s="120">
        <f t="shared" si="6"/>
        <v>0</v>
      </c>
      <c r="R17" s="123">
        <f t="shared" si="7"/>
        <v>0</v>
      </c>
    </row>
    <row r="18" spans="1:18" x14ac:dyDescent="0.3">
      <c r="A18" s="135"/>
      <c r="B18" s="135"/>
      <c r="C18" s="13"/>
      <c r="D18" s="136">
        <f>IFERROR(VLOOKUP(A18,'C.3.4-Stages '!$A$4:$C$9,3,TRUE),0)</f>
        <v>0</v>
      </c>
      <c r="E18" s="120">
        <f t="shared" si="0"/>
        <v>0</v>
      </c>
      <c r="F18" s="137"/>
      <c r="G18" s="120">
        <f t="shared" si="1"/>
        <v>0</v>
      </c>
      <c r="H18" s="123">
        <f>IFERROR(+VLOOKUP($L18,'C3.2.2 EEMB-Table '!$A$5:$D$18,3,TRUE),0)</f>
        <v>0</v>
      </c>
      <c r="I18" s="120">
        <f t="shared" si="2"/>
        <v>0</v>
      </c>
      <c r="J18" s="121">
        <f>IFERROR(+VLOOKUP($L18,'C3.2.2 EEMB-Table '!$A$5:$D$18,4,TRUE),0)</f>
        <v>0</v>
      </c>
      <c r="K18" s="120">
        <f t="shared" si="3"/>
        <v>0</v>
      </c>
      <c r="L18" s="138"/>
      <c r="M18" s="120">
        <f t="shared" si="4"/>
        <v>0</v>
      </c>
      <c r="N18" s="123">
        <f>D18*F18*(H18+J18*(L18-IFERROR(+VLOOKUP(L18,'C3.2.2 EEMB-Table '!$A$5:$D$18,4,TRUE),0)))</f>
        <v>0</v>
      </c>
      <c r="O18" s="120">
        <f t="shared" si="5"/>
        <v>0</v>
      </c>
      <c r="P18" s="139"/>
      <c r="Q18" s="120">
        <f t="shared" si="6"/>
        <v>0</v>
      </c>
      <c r="R18" s="123">
        <f t="shared" si="7"/>
        <v>0</v>
      </c>
    </row>
    <row r="19" spans="1:18" x14ac:dyDescent="0.3">
      <c r="A19" s="135"/>
      <c r="B19" s="135"/>
      <c r="C19" s="13"/>
      <c r="D19" s="136">
        <f>IFERROR(VLOOKUP(A19,'C.3.4-Stages '!$A$4:$C$9,3,TRUE),0)</f>
        <v>0</v>
      </c>
      <c r="E19" s="120">
        <f t="shared" si="0"/>
        <v>0</v>
      </c>
      <c r="F19" s="137"/>
      <c r="G19" s="120">
        <f t="shared" si="1"/>
        <v>0</v>
      </c>
      <c r="H19" s="123">
        <f>IFERROR(+VLOOKUP($L19,'C3.2.2 EEMB-Table '!$A$5:$D$18,3,TRUE),0)</f>
        <v>0</v>
      </c>
      <c r="I19" s="120">
        <f t="shared" si="2"/>
        <v>0</v>
      </c>
      <c r="J19" s="121">
        <f>IFERROR(+VLOOKUP($L19,'C3.2.2 EEMB-Table '!$A$5:$D$18,4,TRUE),0)</f>
        <v>0</v>
      </c>
      <c r="K19" s="120">
        <f t="shared" si="3"/>
        <v>0</v>
      </c>
      <c r="L19" s="138"/>
      <c r="M19" s="120">
        <f t="shared" si="4"/>
        <v>0</v>
      </c>
      <c r="N19" s="123">
        <f>D19*F19*(H19+J19*(L19-IFERROR(+VLOOKUP(L19,'C3.2.2 EEMB-Table '!$A$5:$D$18,4,TRUE),0)))</f>
        <v>0</v>
      </c>
      <c r="O19" s="120">
        <f t="shared" si="5"/>
        <v>0</v>
      </c>
      <c r="P19" s="139"/>
      <c r="Q19" s="120">
        <f t="shared" si="6"/>
        <v>0</v>
      </c>
      <c r="R19" s="123">
        <f t="shared" si="7"/>
        <v>0</v>
      </c>
    </row>
    <row r="20" spans="1:18" x14ac:dyDescent="0.3">
      <c r="A20" s="135"/>
      <c r="B20" s="135"/>
      <c r="C20" s="13"/>
      <c r="D20" s="136">
        <f>IFERROR(VLOOKUP(A20,'C.3.4-Stages '!$A$4:$C$9,3,TRUE),0)</f>
        <v>0</v>
      </c>
      <c r="E20" s="120">
        <f t="shared" si="0"/>
        <v>0</v>
      </c>
      <c r="F20" s="137"/>
      <c r="G20" s="120">
        <f t="shared" si="1"/>
        <v>0</v>
      </c>
      <c r="H20" s="123">
        <f>IFERROR(+VLOOKUP($L20,'C3.2.2 EEMB-Table '!$A$5:$D$18,3,TRUE),0)</f>
        <v>0</v>
      </c>
      <c r="I20" s="120">
        <f t="shared" si="2"/>
        <v>0</v>
      </c>
      <c r="J20" s="121">
        <f>IFERROR(+VLOOKUP($L20,'C3.2.2 EEMB-Table '!$A$5:$D$18,4,TRUE),0)</f>
        <v>0</v>
      </c>
      <c r="K20" s="120">
        <f t="shared" si="3"/>
        <v>0</v>
      </c>
      <c r="L20" s="138"/>
      <c r="M20" s="120">
        <f t="shared" si="4"/>
        <v>0</v>
      </c>
      <c r="N20" s="123">
        <f>D20*F20*(H20+J20*(L20-IFERROR(+VLOOKUP(L20,'C3.2.2 EEMB-Table '!$A$5:$D$18,4,TRUE),0)))</f>
        <v>0</v>
      </c>
      <c r="O20" s="120">
        <f t="shared" si="5"/>
        <v>0</v>
      </c>
      <c r="P20" s="139"/>
      <c r="Q20" s="120">
        <f t="shared" si="6"/>
        <v>0</v>
      </c>
      <c r="R20" s="123">
        <f t="shared" si="7"/>
        <v>0</v>
      </c>
    </row>
    <row r="21" spans="1:18" x14ac:dyDescent="0.3">
      <c r="A21" s="135"/>
      <c r="B21" s="135"/>
      <c r="C21" s="13"/>
      <c r="D21" s="136">
        <f>IFERROR(VLOOKUP(A21,'C.3.4-Stages '!$A$4:$C$9,3,TRUE),0)</f>
        <v>0</v>
      </c>
      <c r="E21" s="120">
        <f t="shared" si="0"/>
        <v>0</v>
      </c>
      <c r="F21" s="137"/>
      <c r="G21" s="120">
        <f t="shared" si="1"/>
        <v>0</v>
      </c>
      <c r="H21" s="123">
        <f>IFERROR(+VLOOKUP($L21,'C3.2.2 EEMB-Table '!$A$5:$D$18,3,TRUE),0)</f>
        <v>0</v>
      </c>
      <c r="I21" s="120">
        <f t="shared" si="2"/>
        <v>0</v>
      </c>
      <c r="J21" s="121">
        <f>IFERROR(+VLOOKUP($L21,'C3.2.2 EEMB-Table '!$A$5:$D$18,4,TRUE),0)</f>
        <v>0</v>
      </c>
      <c r="K21" s="120">
        <f t="shared" si="3"/>
        <v>0</v>
      </c>
      <c r="L21" s="138"/>
      <c r="M21" s="120">
        <f t="shared" si="4"/>
        <v>0</v>
      </c>
      <c r="N21" s="123">
        <f>D21*F21*(H21+J21*(L21-IFERROR(+VLOOKUP(L21,'C3.2.2 EEMB-Table '!$A$5:$D$18,4,TRUE),0)))</f>
        <v>0</v>
      </c>
      <c r="O21" s="120">
        <f t="shared" si="5"/>
        <v>0</v>
      </c>
      <c r="P21" s="139"/>
      <c r="Q21" s="120">
        <f t="shared" si="6"/>
        <v>0</v>
      </c>
      <c r="R21" s="123">
        <f t="shared" si="7"/>
        <v>0</v>
      </c>
    </row>
    <row r="22" spans="1:18" s="79" customFormat="1" ht="15" x14ac:dyDescent="0.25">
      <c r="A22" s="105" t="s">
        <v>109</v>
      </c>
      <c r="B22" s="105"/>
      <c r="C22" s="141" t="s">
        <v>56</v>
      </c>
      <c r="D22" s="105"/>
      <c r="E22" s="142"/>
      <c r="F22" s="105"/>
      <c r="G22" s="142"/>
      <c r="H22" s="143"/>
      <c r="I22" s="144"/>
      <c r="J22" s="143"/>
      <c r="K22" s="144"/>
      <c r="L22" s="143"/>
      <c r="M22" s="144"/>
      <c r="N22" s="143"/>
      <c r="O22" s="144"/>
      <c r="P22" s="145"/>
      <c r="Q22" s="144"/>
      <c r="R22" s="143">
        <f>SUM(R9:R21)</f>
        <v>155500.12255099998</v>
      </c>
    </row>
    <row r="23" spans="1:18" x14ac:dyDescent="0.3">
      <c r="J23" s="121"/>
      <c r="L23" s="122"/>
    </row>
    <row r="24" spans="1:18" x14ac:dyDescent="0.3">
      <c r="J24" s="121"/>
      <c r="L24" s="122"/>
    </row>
    <row r="25" spans="1:18" x14ac:dyDescent="0.3">
      <c r="A25" s="4" t="s">
        <v>65</v>
      </c>
      <c r="B25" s="146" t="s">
        <v>12</v>
      </c>
      <c r="C25" s="147" t="s">
        <v>66</v>
      </c>
      <c r="E25" s="4"/>
      <c r="G25" s="4"/>
      <c r="H25" s="4"/>
      <c r="I25" s="4"/>
      <c r="J25" s="123"/>
      <c r="L25" s="123" t="s">
        <v>67</v>
      </c>
      <c r="M25" s="4"/>
      <c r="N25" s="120"/>
      <c r="O25" s="123"/>
      <c r="P25" s="4"/>
      <c r="Q25" s="4"/>
      <c r="R25" s="4"/>
    </row>
    <row r="26" spans="1:18" x14ac:dyDescent="0.3">
      <c r="A26" s="4" t="s">
        <v>69</v>
      </c>
      <c r="B26" s="146" t="s">
        <v>12</v>
      </c>
      <c r="C26" s="147" t="s">
        <v>70</v>
      </c>
      <c r="E26" s="4"/>
      <c r="G26" s="4"/>
      <c r="H26" s="4"/>
      <c r="I26" s="4"/>
      <c r="J26" s="123"/>
      <c r="L26" s="123" t="s">
        <v>68</v>
      </c>
      <c r="M26" s="4"/>
      <c r="N26" s="120"/>
      <c r="O26" s="123"/>
      <c r="P26" s="4"/>
      <c r="Q26" s="4"/>
      <c r="R26" s="88">
        <v>1.25</v>
      </c>
    </row>
    <row r="27" spans="1:18" x14ac:dyDescent="0.3">
      <c r="A27" s="4" t="s">
        <v>72</v>
      </c>
      <c r="B27" s="146" t="s">
        <v>12</v>
      </c>
      <c r="C27" s="147" t="s">
        <v>73</v>
      </c>
      <c r="E27" s="4"/>
      <c r="G27" s="4"/>
      <c r="H27" s="4"/>
      <c r="I27" s="4"/>
      <c r="J27" s="123"/>
      <c r="L27" s="123" t="s">
        <v>71</v>
      </c>
      <c r="M27" s="4"/>
      <c r="N27" s="120"/>
      <c r="O27" s="123"/>
      <c r="P27" s="4"/>
      <c r="Q27" s="4"/>
      <c r="R27" s="88">
        <v>1.25</v>
      </c>
    </row>
    <row r="28" spans="1:18" x14ac:dyDescent="0.3">
      <c r="E28" s="4"/>
      <c r="G28" s="4"/>
      <c r="H28" s="4"/>
      <c r="I28" s="4"/>
      <c r="J28" s="123"/>
      <c r="L28" s="4" t="s">
        <v>110</v>
      </c>
      <c r="M28" s="4"/>
      <c r="N28" s="4"/>
      <c r="O28" s="4"/>
      <c r="P28" s="4"/>
      <c r="Q28" s="4"/>
      <c r="R28" s="88">
        <v>1.25</v>
      </c>
    </row>
    <row r="29" spans="1:18" x14ac:dyDescent="0.3">
      <c r="J29" s="121"/>
      <c r="L29" s="123" t="s">
        <v>98</v>
      </c>
      <c r="M29" s="4"/>
      <c r="N29" s="120"/>
      <c r="O29" s="123"/>
      <c r="P29" s="4"/>
      <c r="Q29" s="4"/>
      <c r="R29" s="88">
        <v>1.1000000000000001</v>
      </c>
    </row>
  </sheetData>
  <conditionalFormatting sqref="A1:G1048576">
    <cfRule type="cellIs" dxfId="7" priority="1" operator="equal">
      <formula>0</formula>
    </cfRule>
  </conditionalFormatting>
  <conditionalFormatting sqref="H1:Q1 S1:XFD1 H2:XFD6 H7:Q7 S7:XFD7 H8:XFD26 L27:R29 H27:K31 S27:XFD31 H32:XFD1048576">
    <cfRule type="cellIs" dxfId="6" priority="2" operator="equal">
      <formula>0</formula>
    </cfRule>
  </conditionalFormatting>
  <pageMargins left="0.75" right="0.75" top="1" bottom="1" header="0.5" footer="0.5"/>
  <pageSetup paperSize="9" scale="83" orientation="landscape" horizontalDpi="4294967293" verticalDpi="300" r:id="rId1"/>
  <headerFooter alignWithMargins="0"/>
  <ignoredErrors>
    <ignoredError sqref="E9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531C28B2-576E-44AD-8A33-4371BD3A324B}">
          <x14:formula1>
            <xm:f>'C.3.4-Stages '!$A$4:$A$11</xm:f>
          </x14:formula1>
          <xm:sqref>A9:A21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AAAD-F25B-4886-B773-EED509F528DA}">
  <sheetPr>
    <tabColor rgb="FFFF0000"/>
    <pageSetUpPr fitToPage="1"/>
  </sheetPr>
  <dimension ref="A1:R36"/>
  <sheetViews>
    <sheetView zoomScaleNormal="100" zoomScaleSheetLayoutView="100" workbookViewId="0">
      <selection activeCell="C40" sqref="C40"/>
    </sheetView>
  </sheetViews>
  <sheetFormatPr defaultColWidth="8.88671875" defaultRowHeight="13.2" x14ac:dyDescent="0.3"/>
  <cols>
    <col min="1" max="1" width="25.109375" style="4" customWidth="1"/>
    <col min="2" max="2" width="2.88671875" style="4" customWidth="1"/>
    <col min="3" max="3" width="24.33203125" style="4" customWidth="1"/>
    <col min="4" max="4" width="7" style="4" customWidth="1"/>
    <col min="5" max="5" width="2.5546875" style="120" bestFit="1" customWidth="1"/>
    <col min="6" max="6" width="5.88671875" style="4" customWidth="1"/>
    <col min="7" max="7" width="2.5546875" style="120" bestFit="1" customWidth="1"/>
    <col min="8" max="8" width="11.6640625" style="123" bestFit="1" customWidth="1"/>
    <col min="9" max="9" width="1.88671875" style="120" bestFit="1" customWidth="1"/>
    <col min="10" max="10" width="8.5546875" style="6" bestFit="1" customWidth="1"/>
    <col min="11" max="11" width="1.5546875" style="120" bestFit="1" customWidth="1"/>
    <col min="12" max="12" width="13.44140625" style="149" bestFit="1" customWidth="1"/>
    <col min="13" max="13" width="3.33203125" style="120" bestFit="1" customWidth="1"/>
    <col min="14" max="14" width="12.88671875" style="123" bestFit="1" customWidth="1"/>
    <col min="15" max="15" width="1.33203125" style="120" bestFit="1" customWidth="1"/>
    <col min="16" max="16" width="12.44140625" style="123" bestFit="1" customWidth="1"/>
    <col min="17" max="17" width="1.88671875" style="120" bestFit="1" customWidth="1"/>
    <col min="18" max="18" width="21" style="123" customWidth="1"/>
    <col min="19" max="16384" width="8.88671875" style="4"/>
  </cols>
  <sheetData>
    <row r="1" spans="1:18" s="79" customFormat="1" ht="15" x14ac:dyDescent="0.25">
      <c r="A1" s="110" t="s">
        <v>111</v>
      </c>
      <c r="C1" s="79" t="s">
        <v>112</v>
      </c>
      <c r="E1" s="111"/>
      <c r="G1" s="111"/>
      <c r="H1" s="112"/>
      <c r="I1" s="111"/>
      <c r="J1" s="113"/>
      <c r="K1" s="111"/>
      <c r="L1" s="114"/>
      <c r="M1" s="111"/>
      <c r="N1" s="112"/>
      <c r="O1" s="111"/>
      <c r="P1" s="112"/>
      <c r="Q1" s="111"/>
    </row>
    <row r="2" spans="1:18" x14ac:dyDescent="0.3">
      <c r="A2" s="93"/>
      <c r="B2" s="93"/>
      <c r="C2" s="93"/>
      <c r="D2" s="93"/>
      <c r="E2" s="115"/>
      <c r="F2" s="93"/>
      <c r="G2" s="115"/>
      <c r="H2" s="116"/>
      <c r="I2" s="117"/>
      <c r="J2" s="118"/>
      <c r="K2" s="117"/>
      <c r="L2" s="119"/>
      <c r="M2" s="117"/>
      <c r="N2" s="116"/>
      <c r="O2" s="117"/>
      <c r="P2" s="116"/>
      <c r="Q2" s="117"/>
      <c r="R2" s="116"/>
    </row>
    <row r="3" spans="1:18" x14ac:dyDescent="0.3">
      <c r="A3" s="3" t="str">
        <f>+INVOICE!B10</f>
        <v>Project Name</v>
      </c>
      <c r="B3" s="3"/>
      <c r="C3" s="3" t="str">
        <f>+INVOICE!C10</f>
        <v>Project name</v>
      </c>
      <c r="D3" s="3"/>
      <c r="E3" s="3"/>
      <c r="F3" s="3"/>
      <c r="G3" s="3"/>
      <c r="H3" s="3"/>
      <c r="J3" s="121"/>
      <c r="L3" s="122"/>
      <c r="P3" s="86" t="s">
        <v>53</v>
      </c>
      <c r="R3" s="87">
        <f ca="1">+INVOICE!H4</f>
        <v>45630</v>
      </c>
    </row>
    <row r="4" spans="1:18" x14ac:dyDescent="0.3">
      <c r="A4" s="124" t="str">
        <f>+INVOICE!B11</f>
        <v>Service</v>
      </c>
      <c r="B4" s="124"/>
      <c r="C4" s="124" t="str">
        <f>+INVOICE!C11</f>
        <v>Consulting services</v>
      </c>
      <c r="D4" s="124"/>
      <c r="E4" s="125"/>
      <c r="F4" s="124"/>
      <c r="G4" s="125"/>
      <c r="J4" s="121"/>
      <c r="L4" s="126"/>
    </row>
    <row r="5" spans="1:18" ht="15.6" x14ac:dyDescent="0.3">
      <c r="J5" s="121"/>
      <c r="L5" s="122"/>
      <c r="R5" s="127"/>
    </row>
    <row r="6" spans="1:18" x14ac:dyDescent="0.3">
      <c r="A6" s="93"/>
      <c r="B6" s="93"/>
      <c r="C6" s="93"/>
      <c r="D6" s="93"/>
      <c r="E6" s="115"/>
      <c r="F6" s="93"/>
      <c r="G6" s="115"/>
      <c r="H6" s="116"/>
      <c r="I6" s="117"/>
      <c r="J6" s="118"/>
      <c r="K6" s="117"/>
      <c r="L6" s="119"/>
      <c r="M6" s="117"/>
      <c r="N6" s="116"/>
      <c r="O6" s="117"/>
      <c r="P6" s="116"/>
      <c r="Q6" s="117"/>
      <c r="R6" s="116"/>
    </row>
    <row r="7" spans="1:18" s="79" customFormat="1" ht="15" x14ac:dyDescent="0.25">
      <c r="A7" s="112" t="str">
        <f>A1</f>
        <v>C.3.3.1</v>
      </c>
      <c r="B7" s="110"/>
      <c r="C7" s="110" t="s">
        <v>106</v>
      </c>
      <c r="E7" s="111"/>
      <c r="G7" s="111"/>
      <c r="H7" s="112"/>
      <c r="I7" s="111"/>
      <c r="J7" s="113"/>
      <c r="K7" s="111"/>
      <c r="L7" s="114"/>
      <c r="M7" s="111"/>
      <c r="N7" s="112"/>
      <c r="O7" s="111"/>
      <c r="P7" s="112"/>
      <c r="Q7" s="111"/>
    </row>
    <row r="8" spans="1:18" ht="26.4" x14ac:dyDescent="0.3">
      <c r="A8" s="128" t="s">
        <v>58</v>
      </c>
      <c r="B8" s="128"/>
      <c r="C8" s="129" t="s">
        <v>13</v>
      </c>
      <c r="D8" s="130" t="s">
        <v>86</v>
      </c>
      <c r="E8" s="131"/>
      <c r="F8" s="130" t="s">
        <v>101</v>
      </c>
      <c r="G8" s="131"/>
      <c r="H8" s="132" t="s">
        <v>99</v>
      </c>
      <c r="I8" s="131"/>
      <c r="J8" s="133" t="s">
        <v>8</v>
      </c>
      <c r="K8" s="131"/>
      <c r="L8" s="134" t="s">
        <v>105</v>
      </c>
      <c r="M8" s="131"/>
      <c r="N8" s="132" t="s">
        <v>9</v>
      </c>
      <c r="O8" s="131"/>
      <c r="P8" s="132" t="s">
        <v>10</v>
      </c>
      <c r="Q8" s="131"/>
      <c r="R8" s="132" t="s">
        <v>11</v>
      </c>
    </row>
    <row r="9" spans="1:18" x14ac:dyDescent="0.3">
      <c r="A9" s="135" t="s">
        <v>91</v>
      </c>
      <c r="B9" s="135"/>
      <c r="C9" s="13" t="s">
        <v>100</v>
      </c>
      <c r="D9" s="136">
        <f>IFERROR(VLOOKUP(A9,'C.3.4-Stages '!$A$4:$C$9,3,TRUE),0)</f>
        <v>0.3</v>
      </c>
      <c r="E9" s="120" t="str">
        <f>IF(L9&gt;0,"x ",0)</f>
        <v xml:space="preserve">x </v>
      </c>
      <c r="F9" s="137">
        <v>1.1000000000000001</v>
      </c>
      <c r="G9" s="120" t="str">
        <f>IF(N9&gt;0,"x (",0)</f>
        <v>x (</v>
      </c>
      <c r="H9" s="123">
        <f>IFERROR(+VLOOKUP($L9,'C3.3.1.CE-Table'!$A$5:$D$18,3,TRUE),0)</f>
        <v>75000</v>
      </c>
      <c r="I9" s="120" t="str">
        <f>IF($L9&gt;0,"+",0)</f>
        <v>+</v>
      </c>
      <c r="J9" s="121">
        <f>IFERROR(+VLOOKUP(L9,'C3.3.1.CE-Table'!$A$5:$D$18,4,TRUE),0)</f>
        <v>0.122</v>
      </c>
      <c r="K9" s="120" t="str">
        <f>IF($L9&gt;0,"x",0)</f>
        <v>x</v>
      </c>
      <c r="L9" s="138">
        <v>500001</v>
      </c>
      <c r="M9" s="120" t="str">
        <f>IF($L9&gt;0,")=",0)</f>
        <v>)=</v>
      </c>
      <c r="N9" s="123">
        <f>D9*F9*(H9+J9*(L9-IFERROR(+VLOOKUP(L9,'C3.3.1.CE-Table'!$A$5:$D$18,4,TRUE),0)))</f>
        <v>44880.035348279998</v>
      </c>
      <c r="O9" s="120" t="str">
        <f>IF($L9&gt;0,"-",0)</f>
        <v>-</v>
      </c>
      <c r="P9" s="139"/>
      <c r="Q9" s="120" t="str">
        <f>IF($L9&gt;0,"=",0)</f>
        <v>=</v>
      </c>
      <c r="R9" s="123">
        <f>+N9-P9</f>
        <v>44880.035348279998</v>
      </c>
    </row>
    <row r="10" spans="1:18" x14ac:dyDescent="0.3">
      <c r="A10" s="135"/>
      <c r="B10" s="135"/>
      <c r="C10" s="13"/>
      <c r="D10" s="136">
        <f>IFERROR(VLOOKUP(A10,'C.3.4-Stages '!$A$4:$C$9,3,TRUE),0)</f>
        <v>0</v>
      </c>
      <c r="E10" s="120">
        <f t="shared" ref="E10:E21" si="0">IF(L10&gt;0,"x ",0)</f>
        <v>0</v>
      </c>
      <c r="F10" s="137"/>
      <c r="G10" s="120">
        <f t="shared" ref="G10:G21" si="1">IF(N10&gt;0,"x (",0)</f>
        <v>0</v>
      </c>
      <c r="H10" s="123">
        <f>IFERROR(+VLOOKUP($L10,'C3.3.1.CE-Table'!$A$5:$D$18,3,TRUE),0)</f>
        <v>0</v>
      </c>
      <c r="I10" s="120">
        <f t="shared" ref="I10:I21" si="2">IF($L10&gt;0,"+",0)</f>
        <v>0</v>
      </c>
      <c r="J10" s="121">
        <f>IFERROR(+VLOOKUP(L10,'C3.3.1.CE-Table'!$A$5:$D$18,4,TRUE),0)</f>
        <v>0</v>
      </c>
      <c r="K10" s="120">
        <f t="shared" ref="K10:K21" si="3">IF($L10&gt;0,"x",0)</f>
        <v>0</v>
      </c>
      <c r="L10" s="138"/>
      <c r="M10" s="120">
        <f t="shared" ref="M10:M21" si="4">IF($L10&gt;0,")=",0)</f>
        <v>0</v>
      </c>
      <c r="N10" s="123">
        <f>D10*F10*(H10+J10*(L10-IFERROR(+VLOOKUP(L10,'C3.3.1.CE-Table'!$A$5:$D$18,4,TRUE),0)))</f>
        <v>0</v>
      </c>
      <c r="O10" s="120">
        <f t="shared" ref="O10:O21" si="5">IF($L10&gt;0,"-",0)</f>
        <v>0</v>
      </c>
      <c r="P10" s="139"/>
      <c r="Q10" s="120">
        <f t="shared" ref="Q10:Q21" si="6">IF($L10&gt;0,"=",0)</f>
        <v>0</v>
      </c>
      <c r="R10" s="123">
        <f t="shared" ref="R10:R21" si="7">+N10-P10</f>
        <v>0</v>
      </c>
    </row>
    <row r="11" spans="1:18" x14ac:dyDescent="0.3">
      <c r="A11" s="135"/>
      <c r="B11" s="135"/>
      <c r="C11" s="13"/>
      <c r="D11" s="136">
        <f>IFERROR(VLOOKUP(A11,'C.3.4-Stages '!$A$4:$C$9,3,TRUE),0)</f>
        <v>0</v>
      </c>
      <c r="E11" s="120">
        <f t="shared" si="0"/>
        <v>0</v>
      </c>
      <c r="F11" s="137"/>
      <c r="G11" s="120">
        <f t="shared" si="1"/>
        <v>0</v>
      </c>
      <c r="H11" s="123">
        <f>IFERROR(+VLOOKUP($L11,'C3.3.1.CE-Table'!$A$5:$D$18,3,TRUE),0)</f>
        <v>0</v>
      </c>
      <c r="I11" s="120">
        <f t="shared" si="2"/>
        <v>0</v>
      </c>
      <c r="J11" s="121">
        <f>IFERROR(+VLOOKUP(L11,'C3.3.1.CE-Table'!$A$5:$D$18,4,TRUE),0)</f>
        <v>0</v>
      </c>
      <c r="K11" s="120">
        <f t="shared" si="3"/>
        <v>0</v>
      </c>
      <c r="L11" s="138"/>
      <c r="M11" s="120">
        <f t="shared" si="4"/>
        <v>0</v>
      </c>
      <c r="N11" s="123">
        <f>D11*F11*(H11+J11*(L11-IFERROR(+VLOOKUP(L11,'C3.3.1.CE-Table'!$A$5:$D$18,4,TRUE),0)))</f>
        <v>0</v>
      </c>
      <c r="O11" s="120">
        <f t="shared" si="5"/>
        <v>0</v>
      </c>
      <c r="P11" s="139"/>
      <c r="Q11" s="120">
        <f t="shared" si="6"/>
        <v>0</v>
      </c>
      <c r="R11" s="123">
        <f t="shared" si="7"/>
        <v>0</v>
      </c>
    </row>
    <row r="12" spans="1:18" x14ac:dyDescent="0.3">
      <c r="A12" s="135"/>
      <c r="B12" s="135"/>
      <c r="C12" s="13"/>
      <c r="D12" s="136">
        <f>IFERROR(VLOOKUP(A12,'C.3.4-Stages '!$A$4:$C$9,3,TRUE),0)</f>
        <v>0</v>
      </c>
      <c r="E12" s="120">
        <f t="shared" si="0"/>
        <v>0</v>
      </c>
      <c r="F12" s="137"/>
      <c r="G12" s="120">
        <f t="shared" si="1"/>
        <v>0</v>
      </c>
      <c r="H12" s="123">
        <f>IFERROR(+VLOOKUP($L12,'C3.3.1.CE-Table'!$A$5:$D$18,3,TRUE),0)</f>
        <v>0</v>
      </c>
      <c r="I12" s="120">
        <f t="shared" si="2"/>
        <v>0</v>
      </c>
      <c r="J12" s="121">
        <f>IFERROR(+VLOOKUP(L12,'C3.3.1.CE-Table'!$A$5:$D$18,4,TRUE),0)</f>
        <v>0</v>
      </c>
      <c r="K12" s="120">
        <f t="shared" si="3"/>
        <v>0</v>
      </c>
      <c r="L12" s="138"/>
      <c r="M12" s="120">
        <f t="shared" si="4"/>
        <v>0</v>
      </c>
      <c r="N12" s="123">
        <f>D12*F12*(H12+J12*(L12-IFERROR(+VLOOKUP(L12,'C3.3.1.CE-Table'!$A$5:$D$18,4,TRUE),0)))</f>
        <v>0</v>
      </c>
      <c r="O12" s="120">
        <f t="shared" si="5"/>
        <v>0</v>
      </c>
      <c r="P12" s="139"/>
      <c r="Q12" s="120">
        <f t="shared" si="6"/>
        <v>0</v>
      </c>
      <c r="R12" s="123">
        <f t="shared" si="7"/>
        <v>0</v>
      </c>
    </row>
    <row r="13" spans="1:18" x14ac:dyDescent="0.3">
      <c r="A13" s="135"/>
      <c r="B13" s="135"/>
      <c r="C13" s="13"/>
      <c r="D13" s="136">
        <f>IFERROR(VLOOKUP(A13,'C.3.4-Stages '!$A$4:$C$9,3,TRUE),0)</f>
        <v>0</v>
      </c>
      <c r="E13" s="120">
        <f t="shared" si="0"/>
        <v>0</v>
      </c>
      <c r="F13" s="137"/>
      <c r="G13" s="120">
        <f t="shared" si="1"/>
        <v>0</v>
      </c>
      <c r="H13" s="123">
        <f>IFERROR(+VLOOKUP($L13,'C3.3.1.CE-Table'!$A$5:$D$18,3,TRUE),0)</f>
        <v>0</v>
      </c>
      <c r="I13" s="120">
        <f t="shared" si="2"/>
        <v>0</v>
      </c>
      <c r="J13" s="121">
        <f>IFERROR(+VLOOKUP(L13,'C3.3.1.CE-Table'!$A$5:$D$18,4,TRUE),0)</f>
        <v>0</v>
      </c>
      <c r="K13" s="120">
        <f t="shared" si="3"/>
        <v>0</v>
      </c>
      <c r="L13" s="138"/>
      <c r="M13" s="120">
        <f t="shared" si="4"/>
        <v>0</v>
      </c>
      <c r="N13" s="123">
        <f>D13*F13*(H13+J13*(L13-IFERROR(+VLOOKUP(L13,'C3.3.1.CE-Table'!$A$5:$D$18,4,TRUE),0)))</f>
        <v>0</v>
      </c>
      <c r="O13" s="120">
        <f t="shared" si="5"/>
        <v>0</v>
      </c>
      <c r="P13" s="139"/>
      <c r="Q13" s="120">
        <f t="shared" si="6"/>
        <v>0</v>
      </c>
      <c r="R13" s="123">
        <f t="shared" si="7"/>
        <v>0</v>
      </c>
    </row>
    <row r="14" spans="1:18" x14ac:dyDescent="0.3">
      <c r="A14" s="135"/>
      <c r="B14" s="135"/>
      <c r="C14" s="13"/>
      <c r="D14" s="136">
        <f>IFERROR(VLOOKUP(A14,'C.3.4-Stages '!$A$4:$C$9,3,TRUE),0)</f>
        <v>0</v>
      </c>
      <c r="E14" s="120">
        <f t="shared" si="0"/>
        <v>0</v>
      </c>
      <c r="F14" s="137"/>
      <c r="G14" s="120">
        <f t="shared" si="1"/>
        <v>0</v>
      </c>
      <c r="H14" s="123">
        <f>IFERROR(+VLOOKUP($L14,'C3.3.1.CE-Table'!$A$5:$D$18,3,TRUE),0)</f>
        <v>0</v>
      </c>
      <c r="I14" s="120">
        <f t="shared" si="2"/>
        <v>0</v>
      </c>
      <c r="J14" s="121">
        <f>IFERROR(+VLOOKUP(L14,'C3.3.1.CE-Table'!$A$5:$D$18,4,TRUE),0)</f>
        <v>0</v>
      </c>
      <c r="K14" s="120">
        <f t="shared" si="3"/>
        <v>0</v>
      </c>
      <c r="L14" s="138"/>
      <c r="M14" s="120">
        <f t="shared" si="4"/>
        <v>0</v>
      </c>
      <c r="N14" s="123">
        <f>D14*F14*(H14+J14*(L14-IFERROR(+VLOOKUP(L14,'C3.3.1.CE-Table'!$A$5:$D$18,4,TRUE),0)))</f>
        <v>0</v>
      </c>
      <c r="O14" s="120">
        <f t="shared" si="5"/>
        <v>0</v>
      </c>
      <c r="P14" s="139"/>
      <c r="Q14" s="120">
        <f t="shared" si="6"/>
        <v>0</v>
      </c>
      <c r="R14" s="123">
        <f t="shared" si="7"/>
        <v>0</v>
      </c>
    </row>
    <row r="15" spans="1:18" x14ac:dyDescent="0.3">
      <c r="A15" s="135"/>
      <c r="B15" s="135"/>
      <c r="C15" s="13"/>
      <c r="D15" s="136">
        <f>IFERROR(VLOOKUP(A15,'C.3.4-Stages '!$A$4:$C$9,3,TRUE),0)</f>
        <v>0</v>
      </c>
      <c r="E15" s="120">
        <f t="shared" si="0"/>
        <v>0</v>
      </c>
      <c r="F15" s="137"/>
      <c r="G15" s="120">
        <f t="shared" si="1"/>
        <v>0</v>
      </c>
      <c r="H15" s="123">
        <f>IFERROR(+VLOOKUP($L15,'C3.3.1.CE-Table'!$A$5:$D$18,3,TRUE),0)</f>
        <v>0</v>
      </c>
      <c r="I15" s="120">
        <f t="shared" si="2"/>
        <v>0</v>
      </c>
      <c r="J15" s="121">
        <f>IFERROR(+VLOOKUP(L15,'C3.3.1.CE-Table'!$A$5:$D$18,4,TRUE),0)</f>
        <v>0</v>
      </c>
      <c r="K15" s="120">
        <f t="shared" si="3"/>
        <v>0</v>
      </c>
      <c r="L15" s="138"/>
      <c r="M15" s="120">
        <f t="shared" si="4"/>
        <v>0</v>
      </c>
      <c r="N15" s="123">
        <f>D15*F15*(H15+J15*(L15-IFERROR(+VLOOKUP(L15,'C3.3.1.CE-Table'!$A$5:$D$18,4,TRUE),0)))</f>
        <v>0</v>
      </c>
      <c r="O15" s="120">
        <f t="shared" si="5"/>
        <v>0</v>
      </c>
      <c r="P15" s="139"/>
      <c r="Q15" s="120">
        <f t="shared" si="6"/>
        <v>0</v>
      </c>
      <c r="R15" s="123">
        <f t="shared" si="7"/>
        <v>0</v>
      </c>
    </row>
    <row r="16" spans="1:18" x14ac:dyDescent="0.3">
      <c r="A16" s="135"/>
      <c r="B16" s="135"/>
      <c r="C16" s="13"/>
      <c r="D16" s="136">
        <f>IFERROR(VLOOKUP(A16,'C.3.4-Stages '!$A$4:$C$9,3,TRUE),0)</f>
        <v>0</v>
      </c>
      <c r="E16" s="120">
        <f t="shared" si="0"/>
        <v>0</v>
      </c>
      <c r="F16" s="137"/>
      <c r="G16" s="120">
        <f t="shared" si="1"/>
        <v>0</v>
      </c>
      <c r="H16" s="123">
        <f>IFERROR(+VLOOKUP($L16,'C3.3.1.CE-Table'!$A$5:$D$18,3,TRUE),0)</f>
        <v>0</v>
      </c>
      <c r="I16" s="120">
        <f t="shared" si="2"/>
        <v>0</v>
      </c>
      <c r="J16" s="121">
        <f>IFERROR(+VLOOKUP(L16,'C3.3.1.CE-Table'!$A$5:$D$18,4,TRUE),0)</f>
        <v>0</v>
      </c>
      <c r="K16" s="120">
        <f t="shared" si="3"/>
        <v>0</v>
      </c>
      <c r="L16" s="138"/>
      <c r="M16" s="120">
        <f t="shared" si="4"/>
        <v>0</v>
      </c>
      <c r="N16" s="123">
        <f>D16*F16*(H16+J16*(L16-IFERROR(+VLOOKUP(L16,'C3.3.1.CE-Table'!$A$5:$D$18,4,TRUE),0)))</f>
        <v>0</v>
      </c>
      <c r="O16" s="120">
        <f t="shared" si="5"/>
        <v>0</v>
      </c>
      <c r="P16" s="139"/>
      <c r="Q16" s="120">
        <f t="shared" si="6"/>
        <v>0</v>
      </c>
      <c r="R16" s="123">
        <f t="shared" si="7"/>
        <v>0</v>
      </c>
    </row>
    <row r="17" spans="1:18" x14ac:dyDescent="0.3">
      <c r="A17" s="135"/>
      <c r="B17" s="135"/>
      <c r="C17" s="13"/>
      <c r="D17" s="136">
        <f>IFERROR(VLOOKUP(A17,'C.3.4-Stages '!$A$4:$C$9,3,TRUE),0)</f>
        <v>0</v>
      </c>
      <c r="E17" s="120">
        <f t="shared" si="0"/>
        <v>0</v>
      </c>
      <c r="F17" s="137"/>
      <c r="G17" s="120">
        <f t="shared" si="1"/>
        <v>0</v>
      </c>
      <c r="H17" s="123">
        <f>IFERROR(+VLOOKUP($L17,'C3.3.1.CE-Table'!$A$5:$D$18,3,TRUE),0)</f>
        <v>0</v>
      </c>
      <c r="I17" s="120">
        <f t="shared" si="2"/>
        <v>0</v>
      </c>
      <c r="J17" s="121">
        <f>IFERROR(+VLOOKUP(L17,'C3.3.1.CE-Table'!$A$5:$D$18,4,TRUE),0)</f>
        <v>0</v>
      </c>
      <c r="K17" s="120">
        <f t="shared" si="3"/>
        <v>0</v>
      </c>
      <c r="L17" s="138"/>
      <c r="M17" s="120">
        <f t="shared" si="4"/>
        <v>0</v>
      </c>
      <c r="N17" s="123">
        <f>D17*F17*(H17+J17*(L17-IFERROR(+VLOOKUP(L17,'C3.3.1.CE-Table'!$A$5:$D$18,4,TRUE),0)))</f>
        <v>0</v>
      </c>
      <c r="O17" s="120">
        <f t="shared" si="5"/>
        <v>0</v>
      </c>
      <c r="P17" s="139"/>
      <c r="Q17" s="120">
        <f t="shared" si="6"/>
        <v>0</v>
      </c>
      <c r="R17" s="123">
        <f t="shared" si="7"/>
        <v>0</v>
      </c>
    </row>
    <row r="18" spans="1:18" x14ac:dyDescent="0.3">
      <c r="A18" s="135"/>
      <c r="B18" s="135"/>
      <c r="C18" s="13"/>
      <c r="D18" s="136">
        <f>IFERROR(VLOOKUP(A18,'C.3.4-Stages '!$A$4:$C$9,3,TRUE),0)</f>
        <v>0</v>
      </c>
      <c r="E18" s="120">
        <f t="shared" si="0"/>
        <v>0</v>
      </c>
      <c r="F18" s="137"/>
      <c r="G18" s="120">
        <f t="shared" si="1"/>
        <v>0</v>
      </c>
      <c r="H18" s="123">
        <f>IFERROR(+VLOOKUP($L18,'C3.3.1.CE-Table'!$A$5:$D$18,3,TRUE),0)</f>
        <v>0</v>
      </c>
      <c r="I18" s="120">
        <f t="shared" si="2"/>
        <v>0</v>
      </c>
      <c r="J18" s="121">
        <f>IFERROR(+VLOOKUP(L18,'C3.3.1.CE-Table'!$A$5:$D$18,4,TRUE),0)</f>
        <v>0</v>
      </c>
      <c r="K18" s="120">
        <f t="shared" si="3"/>
        <v>0</v>
      </c>
      <c r="L18" s="138"/>
      <c r="M18" s="120">
        <f t="shared" si="4"/>
        <v>0</v>
      </c>
      <c r="N18" s="123">
        <f>D18*F18*(H18+J18*(L18-IFERROR(+VLOOKUP(L18,'C3.3.1.CE-Table'!$A$5:$D$18,4,TRUE),0)))</f>
        <v>0</v>
      </c>
      <c r="O18" s="120">
        <f t="shared" si="5"/>
        <v>0</v>
      </c>
      <c r="P18" s="139"/>
      <c r="Q18" s="120">
        <f t="shared" si="6"/>
        <v>0</v>
      </c>
      <c r="R18" s="123">
        <f t="shared" si="7"/>
        <v>0</v>
      </c>
    </row>
    <row r="19" spans="1:18" x14ac:dyDescent="0.3">
      <c r="A19" s="135"/>
      <c r="B19" s="135"/>
      <c r="C19" s="13"/>
      <c r="D19" s="136">
        <f>IFERROR(VLOOKUP(A19,'C.3.4-Stages '!$A$4:$C$9,3,TRUE),0)</f>
        <v>0</v>
      </c>
      <c r="E19" s="120">
        <f t="shared" si="0"/>
        <v>0</v>
      </c>
      <c r="F19" s="137"/>
      <c r="G19" s="120">
        <f t="shared" si="1"/>
        <v>0</v>
      </c>
      <c r="H19" s="123">
        <f>IFERROR(+VLOOKUP($L19,'C3.3.1.CE-Table'!$A$5:$D$18,3,TRUE),0)</f>
        <v>0</v>
      </c>
      <c r="I19" s="120">
        <f t="shared" si="2"/>
        <v>0</v>
      </c>
      <c r="J19" s="121">
        <f>IFERROR(+VLOOKUP(L19,'C3.3.1.CE-Table'!$A$5:$D$18,4,TRUE),0)</f>
        <v>0</v>
      </c>
      <c r="K19" s="120">
        <f t="shared" si="3"/>
        <v>0</v>
      </c>
      <c r="L19" s="138"/>
      <c r="M19" s="120">
        <f t="shared" si="4"/>
        <v>0</v>
      </c>
      <c r="N19" s="123">
        <f>D19*F19*(H19+J19*(L19-IFERROR(+VLOOKUP(L19,'C3.3.1.CE-Table'!$A$5:$D$18,4,TRUE),0)))</f>
        <v>0</v>
      </c>
      <c r="O19" s="120">
        <f t="shared" si="5"/>
        <v>0</v>
      </c>
      <c r="P19" s="139"/>
      <c r="Q19" s="120">
        <f t="shared" si="6"/>
        <v>0</v>
      </c>
      <c r="R19" s="123">
        <f t="shared" si="7"/>
        <v>0</v>
      </c>
    </row>
    <row r="20" spans="1:18" x14ac:dyDescent="0.3">
      <c r="A20" s="135"/>
      <c r="B20" s="135"/>
      <c r="C20" s="13"/>
      <c r="D20" s="136">
        <f>IFERROR(VLOOKUP(A20,'C.3.4-Stages '!$A$4:$C$9,3,TRUE),0)</f>
        <v>0</v>
      </c>
      <c r="E20" s="120">
        <f t="shared" si="0"/>
        <v>0</v>
      </c>
      <c r="F20" s="137"/>
      <c r="G20" s="120">
        <f t="shared" si="1"/>
        <v>0</v>
      </c>
      <c r="H20" s="123">
        <f>IFERROR(+VLOOKUP($L20,'C3.3.1.CE-Table'!$A$5:$D$18,3,TRUE),0)</f>
        <v>0</v>
      </c>
      <c r="I20" s="120">
        <f t="shared" si="2"/>
        <v>0</v>
      </c>
      <c r="J20" s="121">
        <f>IFERROR(+VLOOKUP(L20,'C3.3.1.CE-Table'!$A$5:$D$18,4,TRUE),0)</f>
        <v>0</v>
      </c>
      <c r="K20" s="120">
        <f t="shared" si="3"/>
        <v>0</v>
      </c>
      <c r="L20" s="138"/>
      <c r="M20" s="120">
        <f t="shared" si="4"/>
        <v>0</v>
      </c>
      <c r="N20" s="123">
        <f>D20*F20*(H20+J20*(L20-IFERROR(+VLOOKUP(L20,'C3.3.1.CE-Table'!$A$5:$D$18,4,TRUE),0)))</f>
        <v>0</v>
      </c>
      <c r="O20" s="120">
        <f t="shared" si="5"/>
        <v>0</v>
      </c>
      <c r="P20" s="139"/>
      <c r="Q20" s="120">
        <f t="shared" si="6"/>
        <v>0</v>
      </c>
      <c r="R20" s="123">
        <f t="shared" si="7"/>
        <v>0</v>
      </c>
    </row>
    <row r="21" spans="1:18" x14ac:dyDescent="0.3">
      <c r="A21" s="135"/>
      <c r="B21" s="135"/>
      <c r="C21" s="13"/>
      <c r="D21" s="136">
        <f>IFERROR(VLOOKUP(A21,'C.3.4-Stages '!$A$4:$C$9,3,TRUE),0)</f>
        <v>0</v>
      </c>
      <c r="E21" s="120">
        <f t="shared" si="0"/>
        <v>0</v>
      </c>
      <c r="F21" s="137"/>
      <c r="G21" s="120">
        <f t="shared" si="1"/>
        <v>0</v>
      </c>
      <c r="H21" s="123">
        <f>IFERROR(+VLOOKUP($L21,'C3.3.1.CE-Table'!$A$5:$D$18,3,TRUE),0)</f>
        <v>0</v>
      </c>
      <c r="I21" s="120">
        <f t="shared" si="2"/>
        <v>0</v>
      </c>
      <c r="J21" s="121">
        <f>IFERROR(+VLOOKUP(L21,'C3.3.1.CE-Table'!$A$5:$D$18,4,TRUE),0)</f>
        <v>0</v>
      </c>
      <c r="K21" s="120">
        <f t="shared" si="3"/>
        <v>0</v>
      </c>
      <c r="L21" s="138"/>
      <c r="M21" s="120">
        <f t="shared" si="4"/>
        <v>0</v>
      </c>
      <c r="N21" s="123">
        <f>D21*F21*(H21+J21*(L21-IFERROR(+VLOOKUP(L21,'C3.3.1.CE-Table'!$A$5:$D$18,4,TRUE),0)))</f>
        <v>0</v>
      </c>
      <c r="O21" s="120">
        <f t="shared" si="5"/>
        <v>0</v>
      </c>
      <c r="P21" s="139"/>
      <c r="Q21" s="120">
        <f t="shared" si="6"/>
        <v>0</v>
      </c>
      <c r="R21" s="123">
        <f t="shared" si="7"/>
        <v>0</v>
      </c>
    </row>
    <row r="22" spans="1:18" s="79" customFormat="1" ht="15" x14ac:dyDescent="0.25">
      <c r="A22" s="140" t="str">
        <f>A1</f>
        <v>C.3.3.1</v>
      </c>
      <c r="B22" s="105"/>
      <c r="C22" s="141" t="s">
        <v>56</v>
      </c>
      <c r="D22" s="105"/>
      <c r="E22" s="142"/>
      <c r="F22" s="105"/>
      <c r="G22" s="142"/>
      <c r="H22" s="143"/>
      <c r="I22" s="144"/>
      <c r="J22" s="143"/>
      <c r="K22" s="144"/>
      <c r="L22" s="143"/>
      <c r="M22" s="144"/>
      <c r="N22" s="143"/>
      <c r="O22" s="144"/>
      <c r="P22" s="145"/>
      <c r="Q22" s="144"/>
      <c r="R22" s="143">
        <f>SUM(R9:R21)</f>
        <v>44880.035348279998</v>
      </c>
    </row>
    <row r="23" spans="1:18" x14ac:dyDescent="0.3">
      <c r="J23" s="121"/>
      <c r="L23" s="122"/>
    </row>
    <row r="24" spans="1:18" x14ac:dyDescent="0.3">
      <c r="J24" s="121"/>
      <c r="L24" s="122"/>
    </row>
    <row r="25" spans="1:18" x14ac:dyDescent="0.3">
      <c r="A25" s="4" t="s">
        <v>65</v>
      </c>
      <c r="B25" s="146" t="s">
        <v>12</v>
      </c>
      <c r="C25" s="147" t="s">
        <v>66</v>
      </c>
      <c r="E25" s="4"/>
      <c r="G25" s="4"/>
      <c r="H25" s="4"/>
      <c r="I25" s="4"/>
      <c r="J25" s="123"/>
      <c r="L25" s="123" t="s">
        <v>123</v>
      </c>
    </row>
    <row r="26" spans="1:18" x14ac:dyDescent="0.3">
      <c r="A26" s="4" t="s">
        <v>69</v>
      </c>
      <c r="B26" s="146" t="s">
        <v>12</v>
      </c>
      <c r="C26" s="147" t="s">
        <v>70</v>
      </c>
      <c r="E26" s="4"/>
      <c r="G26" s="4"/>
      <c r="H26" s="4"/>
      <c r="I26" s="4"/>
      <c r="J26" s="123"/>
      <c r="L26" s="149" t="s">
        <v>118</v>
      </c>
      <c r="R26" s="123">
        <v>0.85</v>
      </c>
    </row>
    <row r="27" spans="1:18" x14ac:dyDescent="0.3">
      <c r="A27" s="4" t="s">
        <v>72</v>
      </c>
      <c r="B27" s="146" t="s">
        <v>12</v>
      </c>
      <c r="C27" s="147" t="s">
        <v>73</v>
      </c>
      <c r="E27" s="4"/>
      <c r="G27" s="4"/>
      <c r="H27" s="4"/>
      <c r="I27" s="4"/>
      <c r="J27" s="123"/>
      <c r="L27" s="149" t="s">
        <v>119</v>
      </c>
      <c r="R27" s="123">
        <v>1.35</v>
      </c>
    </row>
    <row r="28" spans="1:18" x14ac:dyDescent="0.3">
      <c r="E28" s="4"/>
      <c r="G28" s="4"/>
      <c r="H28" s="4"/>
      <c r="I28" s="4"/>
      <c r="J28" s="123"/>
      <c r="L28" s="149" t="s">
        <v>120</v>
      </c>
      <c r="R28" s="123">
        <v>1.4</v>
      </c>
    </row>
    <row r="29" spans="1:18" x14ac:dyDescent="0.3">
      <c r="A29" s="123" t="s">
        <v>67</v>
      </c>
      <c r="C29" s="120"/>
      <c r="D29" s="123"/>
      <c r="E29" s="4"/>
      <c r="G29" s="4"/>
      <c r="J29" s="121"/>
      <c r="L29" s="149" t="s">
        <v>121</v>
      </c>
      <c r="R29" s="123">
        <v>0.33</v>
      </c>
    </row>
    <row r="30" spans="1:18" x14ac:dyDescent="0.3">
      <c r="A30" s="123" t="s">
        <v>68</v>
      </c>
      <c r="C30" s="120"/>
      <c r="D30" s="88">
        <v>1.25</v>
      </c>
      <c r="E30" s="4"/>
      <c r="L30" s="148" t="s">
        <v>122</v>
      </c>
    </row>
    <row r="31" spans="1:18" x14ac:dyDescent="0.3">
      <c r="A31" s="4" t="s">
        <v>113</v>
      </c>
      <c r="D31" s="88">
        <v>1.25</v>
      </c>
      <c r="E31" s="4"/>
      <c r="L31" s="149" t="s">
        <v>124</v>
      </c>
      <c r="R31" s="123">
        <v>1.4</v>
      </c>
    </row>
    <row r="32" spans="1:18" x14ac:dyDescent="0.3">
      <c r="A32" s="150" t="s">
        <v>114</v>
      </c>
      <c r="D32" s="88"/>
      <c r="E32" s="4"/>
      <c r="L32" s="149" t="s">
        <v>125</v>
      </c>
      <c r="R32" s="123">
        <v>1.25</v>
      </c>
    </row>
    <row r="33" spans="1:18" x14ac:dyDescent="0.3">
      <c r="A33" s="4" t="s">
        <v>115</v>
      </c>
      <c r="D33" s="88">
        <v>1.35</v>
      </c>
      <c r="E33" s="4"/>
      <c r="L33" s="123" t="s">
        <v>71</v>
      </c>
      <c r="M33" s="4"/>
      <c r="N33" s="120"/>
      <c r="O33" s="123"/>
      <c r="P33" s="4"/>
      <c r="Q33" s="4"/>
      <c r="R33" s="88">
        <v>1.25</v>
      </c>
    </row>
    <row r="34" spans="1:18" x14ac:dyDescent="0.3">
      <c r="A34" s="149" t="s">
        <v>116</v>
      </c>
      <c r="B34" s="120"/>
      <c r="C34" s="123"/>
      <c r="D34" s="123">
        <v>1.1000000000000001</v>
      </c>
      <c r="E34" s="123"/>
      <c r="F34" s="120"/>
      <c r="L34" s="151" t="s">
        <v>126</v>
      </c>
      <c r="R34" s="123">
        <v>0.85</v>
      </c>
    </row>
    <row r="35" spans="1:18" x14ac:dyDescent="0.3">
      <c r="A35" s="149" t="s">
        <v>117</v>
      </c>
      <c r="B35" s="120"/>
      <c r="C35" s="123"/>
      <c r="D35" s="123">
        <v>0.85</v>
      </c>
      <c r="E35" s="123"/>
      <c r="F35" s="120"/>
      <c r="L35" s="123" t="s">
        <v>98</v>
      </c>
      <c r="M35" s="4"/>
      <c r="N35" s="120"/>
      <c r="O35" s="123"/>
      <c r="P35" s="4"/>
      <c r="Q35" s="4"/>
      <c r="R35" s="88">
        <v>1.1000000000000001</v>
      </c>
    </row>
    <row r="36" spans="1:18" x14ac:dyDescent="0.3">
      <c r="A36" s="149" t="s">
        <v>84</v>
      </c>
      <c r="B36" s="120"/>
      <c r="C36" s="123"/>
      <c r="D36" s="123">
        <v>1.4</v>
      </c>
      <c r="E36" s="123"/>
      <c r="F36" s="120"/>
    </row>
  </sheetData>
  <conditionalFormatting sqref="H1:Q1 S1:XFD1 F1:G29 A1:E1048576 H2:XFD6 H7:Q7 S7:XFD7 H25:K36 S25:XFD40 A29:G29 L30:R30 E30:F33 F30:F36 L33:R33 L35:R35 E36:F36 F37:K40 F41:XFD1048576">
    <cfRule type="cellIs" dxfId="5" priority="4" operator="equal">
      <formula>0</formula>
    </cfRule>
  </conditionalFormatting>
  <conditionalFormatting sqref="H8:XFD24">
    <cfRule type="cellIs" dxfId="4" priority="1" operator="equal">
      <formula>0</formula>
    </cfRule>
  </conditionalFormatting>
  <conditionalFormatting sqref="L25">
    <cfRule type="cellIs" dxfId="3" priority="2" operator="equal">
      <formula>0</formula>
    </cfRule>
  </conditionalFormatting>
  <pageMargins left="0.75" right="0.75" top="1" bottom="1" header="0.5" footer="0.5"/>
  <pageSetup paperSize="9" scale="83" orientation="landscape" horizontalDpi="4294967293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InputMessage="1" showErrorMessage="1" xr:uid="{E1EA6847-0432-4E08-B3CE-7C554BEED5E9}">
          <x14:formula1>
            <xm:f>'C.3.4-Stages '!$A$4:$A$11</xm:f>
          </x14:formula1>
          <xm:sqref>A9:A21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1D34C-E431-4B5D-8A07-2709E6B6430D}">
  <sheetPr>
    <tabColor rgb="FF00B0F0"/>
    <pageSetUpPr fitToPage="1"/>
  </sheetPr>
  <dimension ref="A1:R33"/>
  <sheetViews>
    <sheetView topLeftCell="A179" zoomScaleNormal="100" zoomScaleSheetLayoutView="100" workbookViewId="0">
      <selection activeCell="R22" sqref="R22"/>
    </sheetView>
  </sheetViews>
  <sheetFormatPr defaultColWidth="8.88671875" defaultRowHeight="13.2" x14ac:dyDescent="0.3"/>
  <cols>
    <col min="1" max="1" width="25.109375" style="4" customWidth="1"/>
    <col min="2" max="2" width="2.88671875" style="4" customWidth="1"/>
    <col min="3" max="3" width="24.33203125" style="4" customWidth="1"/>
    <col min="4" max="4" width="7" style="4" customWidth="1"/>
    <col min="5" max="5" width="2.5546875" style="120" bestFit="1" customWidth="1"/>
    <col min="6" max="6" width="5.88671875" style="4" customWidth="1"/>
    <col min="7" max="7" width="2.5546875" style="120" bestFit="1" customWidth="1"/>
    <col min="8" max="8" width="11.33203125" style="123" bestFit="1" customWidth="1"/>
    <col min="9" max="9" width="1.88671875" style="120" bestFit="1" customWidth="1"/>
    <col min="10" max="10" width="8.5546875" style="6" bestFit="1" customWidth="1"/>
    <col min="11" max="11" width="1.5546875" style="120" bestFit="1" customWidth="1"/>
    <col min="12" max="12" width="13.44140625" style="149" bestFit="1" customWidth="1"/>
    <col min="13" max="13" width="3.33203125" style="120" bestFit="1" customWidth="1"/>
    <col min="14" max="14" width="12.88671875" style="123" bestFit="1" customWidth="1"/>
    <col min="15" max="15" width="1.33203125" style="120" bestFit="1" customWidth="1"/>
    <col min="16" max="16" width="12.44140625" style="123" bestFit="1" customWidth="1"/>
    <col min="17" max="17" width="1.88671875" style="120" bestFit="1" customWidth="1"/>
    <col min="18" max="18" width="21" style="123" customWidth="1"/>
    <col min="19" max="16384" width="8.88671875" style="4"/>
  </cols>
  <sheetData>
    <row r="1" spans="1:18" s="79" customFormat="1" ht="15" x14ac:dyDescent="0.25">
      <c r="A1" s="110" t="s">
        <v>127</v>
      </c>
      <c r="C1" s="79" t="s">
        <v>128</v>
      </c>
      <c r="E1" s="111"/>
      <c r="G1" s="111"/>
      <c r="H1" s="112"/>
      <c r="I1" s="111"/>
      <c r="J1" s="113"/>
      <c r="K1" s="111"/>
      <c r="L1" s="114"/>
      <c r="M1" s="111"/>
      <c r="N1" s="112"/>
      <c r="O1" s="111"/>
      <c r="P1" s="112"/>
      <c r="Q1" s="111"/>
    </row>
    <row r="2" spans="1:18" x14ac:dyDescent="0.3">
      <c r="A2" s="93"/>
      <c r="B2" s="93"/>
      <c r="C2" s="93"/>
      <c r="D2" s="93"/>
      <c r="E2" s="115"/>
      <c r="F2" s="93"/>
      <c r="G2" s="115"/>
      <c r="H2" s="116"/>
      <c r="I2" s="117"/>
      <c r="J2" s="118"/>
      <c r="K2" s="117"/>
      <c r="L2" s="119"/>
      <c r="M2" s="117"/>
      <c r="N2" s="116"/>
      <c r="O2" s="117"/>
      <c r="P2" s="116"/>
      <c r="Q2" s="117"/>
      <c r="R2" s="116"/>
    </row>
    <row r="3" spans="1:18" x14ac:dyDescent="0.3">
      <c r="A3" s="3" t="str">
        <f>+INVOICE!B10</f>
        <v>Project Name</v>
      </c>
      <c r="B3" s="3"/>
      <c r="C3" s="3" t="str">
        <f>+INVOICE!C10</f>
        <v>Project name</v>
      </c>
      <c r="D3" s="3"/>
      <c r="E3" s="3"/>
      <c r="F3" s="3"/>
      <c r="G3" s="3"/>
      <c r="H3" s="3"/>
      <c r="J3" s="121"/>
      <c r="L3" s="122"/>
      <c r="P3" s="86" t="s">
        <v>53</v>
      </c>
      <c r="R3" s="87">
        <f ca="1">+INVOICE!H4</f>
        <v>45630</v>
      </c>
    </row>
    <row r="4" spans="1:18" x14ac:dyDescent="0.3">
      <c r="A4" s="124" t="str">
        <f>+INVOICE!B11</f>
        <v>Service</v>
      </c>
      <c r="B4" s="124"/>
      <c r="C4" s="124" t="str">
        <f>+INVOICE!C11</f>
        <v>Consulting services</v>
      </c>
      <c r="D4" s="124"/>
      <c r="E4" s="125"/>
      <c r="F4" s="124"/>
      <c r="G4" s="125"/>
      <c r="J4" s="121"/>
      <c r="L4" s="126"/>
    </row>
    <row r="5" spans="1:18" ht="15.6" x14ac:dyDescent="0.3">
      <c r="J5" s="121"/>
      <c r="L5" s="122"/>
      <c r="R5" s="127"/>
    </row>
    <row r="6" spans="1:18" x14ac:dyDescent="0.3">
      <c r="A6" s="93"/>
      <c r="B6" s="93"/>
      <c r="C6" s="93"/>
      <c r="D6" s="93"/>
      <c r="E6" s="115"/>
      <c r="F6" s="93"/>
      <c r="G6" s="115"/>
      <c r="H6" s="116"/>
      <c r="I6" s="117"/>
      <c r="J6" s="118"/>
      <c r="K6" s="117"/>
      <c r="L6" s="119"/>
      <c r="M6" s="117"/>
      <c r="N6" s="116"/>
      <c r="O6" s="117"/>
      <c r="P6" s="116"/>
      <c r="Q6" s="117"/>
      <c r="R6" s="116"/>
    </row>
    <row r="7" spans="1:18" s="79" customFormat="1" ht="15" x14ac:dyDescent="0.25">
      <c r="A7" s="112" t="str">
        <f>A1</f>
        <v xml:space="preserve">C.3.3.2	  </v>
      </c>
      <c r="B7" s="110"/>
      <c r="C7" s="110" t="s">
        <v>106</v>
      </c>
      <c r="E7" s="111"/>
      <c r="G7" s="111"/>
      <c r="H7" s="112"/>
      <c r="I7" s="111"/>
      <c r="J7" s="113"/>
      <c r="K7" s="111"/>
      <c r="L7" s="114"/>
      <c r="M7" s="111"/>
      <c r="N7" s="112"/>
      <c r="O7" s="111"/>
      <c r="P7" s="112"/>
      <c r="Q7" s="111"/>
    </row>
    <row r="8" spans="1:18" ht="26.4" x14ac:dyDescent="0.3">
      <c r="A8" s="128" t="s">
        <v>58</v>
      </c>
      <c r="B8" s="128"/>
      <c r="C8" s="129" t="s">
        <v>13</v>
      </c>
      <c r="D8" s="130" t="s">
        <v>86</v>
      </c>
      <c r="E8" s="131"/>
      <c r="F8" s="130" t="s">
        <v>101</v>
      </c>
      <c r="G8" s="131"/>
      <c r="H8" s="132" t="s">
        <v>99</v>
      </c>
      <c r="I8" s="131"/>
      <c r="J8" s="133" t="s">
        <v>8</v>
      </c>
      <c r="K8" s="131"/>
      <c r="L8" s="134" t="s">
        <v>105</v>
      </c>
      <c r="M8" s="131"/>
      <c r="N8" s="132" t="s">
        <v>9</v>
      </c>
      <c r="O8" s="131"/>
      <c r="P8" s="132" t="s">
        <v>10</v>
      </c>
      <c r="Q8" s="131"/>
      <c r="R8" s="132" t="s">
        <v>11</v>
      </c>
    </row>
    <row r="9" spans="1:18" x14ac:dyDescent="0.3">
      <c r="A9" s="135" t="s">
        <v>90</v>
      </c>
      <c r="B9" s="135"/>
      <c r="C9" s="13" t="s">
        <v>82</v>
      </c>
      <c r="D9" s="136">
        <f>IFERROR(VLOOKUP(A9,'C.3.4-Stages '!$A$4:$C$9,3,TRUE),0)</f>
        <v>0.15</v>
      </c>
      <c r="E9" s="120" t="str">
        <f>IF(L9&gt;0,"x ",0)</f>
        <v xml:space="preserve">x </v>
      </c>
      <c r="F9" s="137">
        <v>1</v>
      </c>
      <c r="G9" s="120" t="str">
        <f>IF(L9&gt;0,"x (",0)</f>
        <v>x (</v>
      </c>
      <c r="H9" s="123">
        <f>IFERROR(+VLOOKUP($L9,'C3.3.2 EEME-Table'!$A$5:$D$18,3,TRUE),0)</f>
        <v>79000</v>
      </c>
      <c r="I9" s="120" t="str">
        <f>IF($L9&gt;0,"+",0)</f>
        <v>+</v>
      </c>
      <c r="J9" s="121">
        <f>IFERROR(+VLOOKUP($L9,'C3.3.2 EEME-Table'!$A$5:$D$18,4,TRUE),0)</f>
        <v>0.123</v>
      </c>
      <c r="K9" s="120" t="str">
        <f>IF($L9&gt;0,"x",0)</f>
        <v>x</v>
      </c>
      <c r="L9" s="138">
        <v>500001</v>
      </c>
      <c r="M9" s="120" t="str">
        <f>IF($L9&gt;0,")=",0)</f>
        <v>)=</v>
      </c>
      <c r="N9" s="123">
        <f>D9*F9*(H9+J9*(L9-IFERROR(+VLOOKUP(L9,'C3.3.2 EEME-Table'!$A$5:$D$18,4,TRUE),0)))</f>
        <v>21075.016180649996</v>
      </c>
      <c r="O9" s="120" t="str">
        <f>IF($L9&gt;0,"-",0)</f>
        <v>-</v>
      </c>
      <c r="P9" s="139"/>
      <c r="Q9" s="120" t="str">
        <f>IF($L9&gt;0,"=",0)</f>
        <v>=</v>
      </c>
      <c r="R9" s="123">
        <f>+N9-P9</f>
        <v>21075.016180649996</v>
      </c>
    </row>
    <row r="10" spans="1:18" x14ac:dyDescent="0.3">
      <c r="A10" s="135"/>
      <c r="B10" s="135"/>
      <c r="C10" s="13"/>
      <c r="D10" s="136">
        <f>IFERROR(VLOOKUP(A10,'C.3.4-Stages '!$A$4:$C$9,3,TRUE),0)</f>
        <v>0</v>
      </c>
      <c r="E10" s="120">
        <f t="shared" ref="E10:E21" si="0">IF(L10&gt;0,"x ",0)</f>
        <v>0</v>
      </c>
      <c r="F10" s="137"/>
      <c r="G10" s="120">
        <f t="shared" ref="G10:G21" si="1">IF(L10&gt;0,"x (",0)</f>
        <v>0</v>
      </c>
      <c r="H10" s="123">
        <f>IFERROR(+VLOOKUP($L10,'C3.3.2 EEME-Table'!$A$5:$D$18,3,TRUE),0)</f>
        <v>0</v>
      </c>
      <c r="I10" s="120">
        <f t="shared" ref="I10:I21" si="2">IF($L10&gt;0,"+",0)</f>
        <v>0</v>
      </c>
      <c r="J10" s="121">
        <f>IFERROR(+VLOOKUP($L10,'C3.3.2 EEME-Table'!$A$5:$D$18,4,TRUE),0)</f>
        <v>0</v>
      </c>
      <c r="K10" s="120">
        <f t="shared" ref="K10:K21" si="3">IF($L10&gt;0,"x",0)</f>
        <v>0</v>
      </c>
      <c r="L10" s="138"/>
      <c r="M10" s="120">
        <f t="shared" ref="M10:M21" si="4">IF($L10&gt;0,")=",0)</f>
        <v>0</v>
      </c>
      <c r="N10" s="123">
        <f>D10*F10*(H10+J10*(L10-IFERROR(+VLOOKUP(L10,'C3.3.2 EEME-Table'!$A$5:$D$18,4,TRUE),0)))</f>
        <v>0</v>
      </c>
      <c r="O10" s="120">
        <f t="shared" ref="O10:O21" si="5">IF($L10&gt;0,"-",0)</f>
        <v>0</v>
      </c>
      <c r="P10" s="139"/>
      <c r="Q10" s="120">
        <f t="shared" ref="Q10:Q21" si="6">IF($L10&gt;0,"=",0)</f>
        <v>0</v>
      </c>
      <c r="R10" s="123">
        <f t="shared" ref="R10:R21" si="7">+N10-P10</f>
        <v>0</v>
      </c>
    </row>
    <row r="11" spans="1:18" x14ac:dyDescent="0.3">
      <c r="A11" s="135"/>
      <c r="B11" s="135"/>
      <c r="C11" s="13"/>
      <c r="D11" s="136">
        <f>IFERROR(VLOOKUP(A11,'C.3.4-Stages '!$A$4:$C$9,3,TRUE),0)</f>
        <v>0</v>
      </c>
      <c r="E11" s="120">
        <f t="shared" si="0"/>
        <v>0</v>
      </c>
      <c r="F11" s="137"/>
      <c r="G11" s="120">
        <f t="shared" si="1"/>
        <v>0</v>
      </c>
      <c r="H11" s="123">
        <f>IFERROR(+VLOOKUP($L11,'C3.3.2 EEME-Table'!$A$5:$D$18,3,TRUE),0)</f>
        <v>0</v>
      </c>
      <c r="I11" s="120">
        <f t="shared" si="2"/>
        <v>0</v>
      </c>
      <c r="J11" s="121">
        <f>IFERROR(+VLOOKUP($L11,'C3.3.2 EEME-Table'!$A$5:$D$18,4,TRUE),0)</f>
        <v>0</v>
      </c>
      <c r="K11" s="120">
        <f t="shared" si="3"/>
        <v>0</v>
      </c>
      <c r="L11" s="138"/>
      <c r="M11" s="120">
        <f t="shared" si="4"/>
        <v>0</v>
      </c>
      <c r="N11" s="123">
        <f>D11*F11*(H11+J11*(L11-IFERROR(+VLOOKUP(L11,'C3.3.2 EEME-Table'!$A$5:$D$18,4,TRUE),0)))</f>
        <v>0</v>
      </c>
      <c r="O11" s="120">
        <f t="shared" si="5"/>
        <v>0</v>
      </c>
      <c r="P11" s="139"/>
      <c r="Q11" s="120">
        <f t="shared" si="6"/>
        <v>0</v>
      </c>
      <c r="R11" s="123">
        <f t="shared" si="7"/>
        <v>0</v>
      </c>
    </row>
    <row r="12" spans="1:18" x14ac:dyDescent="0.3">
      <c r="A12" s="135"/>
      <c r="B12" s="135"/>
      <c r="C12" s="13"/>
      <c r="D12" s="136">
        <f>IFERROR(VLOOKUP(A12,'C.3.4-Stages '!$A$4:$C$9,3,TRUE),0)</f>
        <v>0</v>
      </c>
      <c r="E12" s="120">
        <f t="shared" si="0"/>
        <v>0</v>
      </c>
      <c r="F12" s="137"/>
      <c r="G12" s="120">
        <f t="shared" si="1"/>
        <v>0</v>
      </c>
      <c r="H12" s="123">
        <f>IFERROR(+VLOOKUP($L12,'C3.3.2 EEME-Table'!$A$5:$D$18,3,TRUE),0)</f>
        <v>0</v>
      </c>
      <c r="I12" s="120">
        <f t="shared" si="2"/>
        <v>0</v>
      </c>
      <c r="J12" s="121">
        <f>IFERROR(+VLOOKUP($L12,'C3.3.2 EEME-Table'!$A$5:$D$18,4,TRUE),0)</f>
        <v>0</v>
      </c>
      <c r="K12" s="120">
        <f t="shared" si="3"/>
        <v>0</v>
      </c>
      <c r="L12" s="138"/>
      <c r="M12" s="120">
        <f t="shared" si="4"/>
        <v>0</v>
      </c>
      <c r="N12" s="123">
        <f>D12*F12*(H12+J12*(L12-IFERROR(+VLOOKUP(L12,'C3.3.2 EEME-Table'!$A$5:$D$18,4,TRUE),0)))</f>
        <v>0</v>
      </c>
      <c r="O12" s="120">
        <f t="shared" si="5"/>
        <v>0</v>
      </c>
      <c r="P12" s="139"/>
      <c r="Q12" s="120">
        <f t="shared" si="6"/>
        <v>0</v>
      </c>
      <c r="R12" s="123">
        <f t="shared" si="7"/>
        <v>0</v>
      </c>
    </row>
    <row r="13" spans="1:18" x14ac:dyDescent="0.3">
      <c r="A13" s="135"/>
      <c r="B13" s="135"/>
      <c r="C13" s="13"/>
      <c r="D13" s="136">
        <f>IFERROR(VLOOKUP(A13,'C.3.4-Stages '!$A$4:$C$9,3,TRUE),0)</f>
        <v>0</v>
      </c>
      <c r="E13" s="120">
        <f t="shared" si="0"/>
        <v>0</v>
      </c>
      <c r="F13" s="137"/>
      <c r="G13" s="120">
        <f t="shared" si="1"/>
        <v>0</v>
      </c>
      <c r="H13" s="123">
        <f>IFERROR(+VLOOKUP($L13,'C3.3.2 EEME-Table'!$A$5:$D$18,3,TRUE),0)</f>
        <v>0</v>
      </c>
      <c r="I13" s="120">
        <f t="shared" si="2"/>
        <v>0</v>
      </c>
      <c r="J13" s="121">
        <f>IFERROR(+VLOOKUP($L13,'C3.3.2 EEME-Table'!$A$5:$D$18,4,TRUE),0)</f>
        <v>0</v>
      </c>
      <c r="K13" s="120">
        <f t="shared" si="3"/>
        <v>0</v>
      </c>
      <c r="L13" s="138"/>
      <c r="M13" s="120">
        <f t="shared" si="4"/>
        <v>0</v>
      </c>
      <c r="N13" s="123">
        <f>D13*F13*(H13+J13*(L13-IFERROR(+VLOOKUP(L13,'C3.3.2 EEME-Table'!$A$5:$D$18,4,TRUE),0)))</f>
        <v>0</v>
      </c>
      <c r="O13" s="120">
        <f t="shared" si="5"/>
        <v>0</v>
      </c>
      <c r="P13" s="139"/>
      <c r="Q13" s="120">
        <f t="shared" si="6"/>
        <v>0</v>
      </c>
      <c r="R13" s="123">
        <f t="shared" si="7"/>
        <v>0</v>
      </c>
    </row>
    <row r="14" spans="1:18" x14ac:dyDescent="0.3">
      <c r="A14" s="135"/>
      <c r="B14" s="135"/>
      <c r="C14" s="13"/>
      <c r="D14" s="136">
        <f>IFERROR(VLOOKUP(A14,'C.3.4-Stages '!$A$4:$C$9,3,TRUE),0)</f>
        <v>0</v>
      </c>
      <c r="E14" s="120">
        <f t="shared" si="0"/>
        <v>0</v>
      </c>
      <c r="F14" s="137"/>
      <c r="G14" s="120">
        <f t="shared" si="1"/>
        <v>0</v>
      </c>
      <c r="H14" s="123">
        <f>IFERROR(+VLOOKUP($L14,'C3.3.2 EEME-Table'!$A$5:$D$18,3,TRUE),0)</f>
        <v>0</v>
      </c>
      <c r="I14" s="120">
        <f t="shared" si="2"/>
        <v>0</v>
      </c>
      <c r="J14" s="121">
        <f>IFERROR(+VLOOKUP($L14,'C3.3.2 EEME-Table'!$A$5:$D$18,4,TRUE),0)</f>
        <v>0</v>
      </c>
      <c r="K14" s="120">
        <f t="shared" si="3"/>
        <v>0</v>
      </c>
      <c r="L14" s="138"/>
      <c r="M14" s="120">
        <f t="shared" si="4"/>
        <v>0</v>
      </c>
      <c r="N14" s="123">
        <f>D14*F14*(H14+J14*(L14-IFERROR(+VLOOKUP(L14,'C3.3.2 EEME-Table'!$A$5:$D$18,4,TRUE),0)))</f>
        <v>0</v>
      </c>
      <c r="O14" s="120">
        <f t="shared" si="5"/>
        <v>0</v>
      </c>
      <c r="P14" s="139"/>
      <c r="Q14" s="120">
        <f t="shared" si="6"/>
        <v>0</v>
      </c>
      <c r="R14" s="123">
        <f t="shared" si="7"/>
        <v>0</v>
      </c>
    </row>
    <row r="15" spans="1:18" x14ac:dyDescent="0.3">
      <c r="A15" s="135"/>
      <c r="B15" s="135"/>
      <c r="C15" s="13"/>
      <c r="D15" s="136">
        <f>IFERROR(VLOOKUP(A15,'C.3.4-Stages '!$A$4:$C$9,3,TRUE),0)</f>
        <v>0</v>
      </c>
      <c r="E15" s="120">
        <f t="shared" si="0"/>
        <v>0</v>
      </c>
      <c r="F15" s="137"/>
      <c r="G15" s="120">
        <f t="shared" si="1"/>
        <v>0</v>
      </c>
      <c r="H15" s="123">
        <f>IFERROR(+VLOOKUP($L15,'C3.3.2 EEME-Table'!$A$5:$D$18,3,TRUE),0)</f>
        <v>0</v>
      </c>
      <c r="I15" s="120">
        <f t="shared" si="2"/>
        <v>0</v>
      </c>
      <c r="J15" s="121">
        <f>IFERROR(+VLOOKUP($L15,'C3.3.2 EEME-Table'!$A$5:$D$18,4,TRUE),0)</f>
        <v>0</v>
      </c>
      <c r="K15" s="120">
        <f t="shared" si="3"/>
        <v>0</v>
      </c>
      <c r="L15" s="138"/>
      <c r="M15" s="120">
        <f t="shared" si="4"/>
        <v>0</v>
      </c>
      <c r="N15" s="123">
        <f>D15*F15*(H15+J15*(L15-IFERROR(+VLOOKUP(L15,'C3.3.2 EEME-Table'!$A$5:$D$18,4,TRUE),0)))</f>
        <v>0</v>
      </c>
      <c r="O15" s="120">
        <f t="shared" si="5"/>
        <v>0</v>
      </c>
      <c r="P15" s="139"/>
      <c r="Q15" s="120">
        <f t="shared" si="6"/>
        <v>0</v>
      </c>
      <c r="R15" s="123">
        <f t="shared" si="7"/>
        <v>0</v>
      </c>
    </row>
    <row r="16" spans="1:18" x14ac:dyDescent="0.3">
      <c r="A16" s="135"/>
      <c r="B16" s="135"/>
      <c r="C16" s="13"/>
      <c r="D16" s="136">
        <f>IFERROR(VLOOKUP(A16,'C.3.4-Stages '!$A$4:$C$9,3,TRUE),0)</f>
        <v>0</v>
      </c>
      <c r="E16" s="120">
        <f t="shared" si="0"/>
        <v>0</v>
      </c>
      <c r="F16" s="137"/>
      <c r="G16" s="120">
        <f t="shared" si="1"/>
        <v>0</v>
      </c>
      <c r="H16" s="123">
        <f>IFERROR(+VLOOKUP($L16,'C3.3.2 EEME-Table'!$A$5:$D$18,3,TRUE),0)</f>
        <v>0</v>
      </c>
      <c r="I16" s="120">
        <f t="shared" si="2"/>
        <v>0</v>
      </c>
      <c r="J16" s="121">
        <f>IFERROR(+VLOOKUP($L16,'C3.3.2 EEME-Table'!$A$5:$D$18,4,TRUE),0)</f>
        <v>0</v>
      </c>
      <c r="K16" s="120">
        <f t="shared" si="3"/>
        <v>0</v>
      </c>
      <c r="L16" s="138"/>
      <c r="M16" s="120">
        <f t="shared" si="4"/>
        <v>0</v>
      </c>
      <c r="N16" s="123">
        <f>D16*F16*(H16+J16*(L16-IFERROR(+VLOOKUP(L16,'C3.3.2 EEME-Table'!$A$5:$D$18,4,TRUE),0)))</f>
        <v>0</v>
      </c>
      <c r="O16" s="120">
        <f t="shared" si="5"/>
        <v>0</v>
      </c>
      <c r="P16" s="139"/>
      <c r="Q16" s="120">
        <f t="shared" si="6"/>
        <v>0</v>
      </c>
      <c r="R16" s="123">
        <f t="shared" si="7"/>
        <v>0</v>
      </c>
    </row>
    <row r="17" spans="1:18" x14ac:dyDescent="0.3">
      <c r="A17" s="135"/>
      <c r="B17" s="135"/>
      <c r="C17" s="13"/>
      <c r="D17" s="136">
        <f>IFERROR(VLOOKUP(A17,'C.3.4-Stages '!$A$4:$C$9,3,TRUE),0)</f>
        <v>0</v>
      </c>
      <c r="E17" s="120">
        <f t="shared" si="0"/>
        <v>0</v>
      </c>
      <c r="F17" s="137"/>
      <c r="G17" s="120">
        <f t="shared" si="1"/>
        <v>0</v>
      </c>
      <c r="H17" s="123">
        <f>IFERROR(+VLOOKUP($L17,'C3.3.2 EEME-Table'!$A$5:$D$18,3,TRUE),0)</f>
        <v>0</v>
      </c>
      <c r="I17" s="120">
        <f t="shared" si="2"/>
        <v>0</v>
      </c>
      <c r="J17" s="121">
        <f>IFERROR(+VLOOKUP($L17,'C3.3.2 EEME-Table'!$A$5:$D$18,4,TRUE),0)</f>
        <v>0</v>
      </c>
      <c r="K17" s="120">
        <f t="shared" si="3"/>
        <v>0</v>
      </c>
      <c r="L17" s="138"/>
      <c r="M17" s="120">
        <f t="shared" si="4"/>
        <v>0</v>
      </c>
      <c r="N17" s="123">
        <f>D17*F17*(H17+J17*(L17-IFERROR(+VLOOKUP(L17,'C3.3.2 EEME-Table'!$A$5:$D$18,4,TRUE),0)))</f>
        <v>0</v>
      </c>
      <c r="O17" s="120">
        <f t="shared" si="5"/>
        <v>0</v>
      </c>
      <c r="P17" s="139"/>
      <c r="Q17" s="120">
        <f t="shared" si="6"/>
        <v>0</v>
      </c>
      <c r="R17" s="123">
        <f t="shared" si="7"/>
        <v>0</v>
      </c>
    </row>
    <row r="18" spans="1:18" x14ac:dyDescent="0.3">
      <c r="A18" s="135"/>
      <c r="B18" s="135"/>
      <c r="C18" s="13"/>
      <c r="D18" s="136">
        <f>IFERROR(VLOOKUP(A18,'C.3.4-Stages '!$A$4:$C$9,3,TRUE),0)</f>
        <v>0</v>
      </c>
      <c r="E18" s="120">
        <f t="shared" si="0"/>
        <v>0</v>
      </c>
      <c r="F18" s="137"/>
      <c r="G18" s="120">
        <f t="shared" si="1"/>
        <v>0</v>
      </c>
      <c r="H18" s="123">
        <f>IFERROR(+VLOOKUP($L18,'C3.3.2 EEME-Table'!$A$5:$D$18,3,TRUE),0)</f>
        <v>0</v>
      </c>
      <c r="I18" s="120">
        <f t="shared" si="2"/>
        <v>0</v>
      </c>
      <c r="J18" s="121">
        <f>IFERROR(+VLOOKUP($L18,'C3.3.2 EEME-Table'!$A$5:$D$18,4,TRUE),0)</f>
        <v>0</v>
      </c>
      <c r="K18" s="120">
        <f t="shared" si="3"/>
        <v>0</v>
      </c>
      <c r="L18" s="138"/>
      <c r="M18" s="120">
        <f t="shared" si="4"/>
        <v>0</v>
      </c>
      <c r="N18" s="123">
        <f>D18*F18*(H18+J18*(L18-IFERROR(+VLOOKUP(L18,'C3.3.2 EEME-Table'!$A$5:$D$18,4,TRUE),0)))</f>
        <v>0</v>
      </c>
      <c r="O18" s="120">
        <f t="shared" si="5"/>
        <v>0</v>
      </c>
      <c r="P18" s="139"/>
      <c r="Q18" s="120">
        <f t="shared" si="6"/>
        <v>0</v>
      </c>
      <c r="R18" s="123">
        <f t="shared" si="7"/>
        <v>0</v>
      </c>
    </row>
    <row r="19" spans="1:18" x14ac:dyDescent="0.3">
      <c r="A19" s="135"/>
      <c r="B19" s="135"/>
      <c r="C19" s="13"/>
      <c r="D19" s="136">
        <f>IFERROR(VLOOKUP(A19,'C.3.4-Stages '!$A$4:$C$9,3,TRUE),0)</f>
        <v>0</v>
      </c>
      <c r="E19" s="120">
        <f t="shared" si="0"/>
        <v>0</v>
      </c>
      <c r="F19" s="137"/>
      <c r="G19" s="120">
        <f t="shared" si="1"/>
        <v>0</v>
      </c>
      <c r="H19" s="123">
        <f>IFERROR(+VLOOKUP($L19,'C3.3.2 EEME-Table'!$A$5:$D$18,3,TRUE),0)</f>
        <v>0</v>
      </c>
      <c r="I19" s="120">
        <f t="shared" si="2"/>
        <v>0</v>
      </c>
      <c r="J19" s="121">
        <f>IFERROR(+VLOOKUP($L19,'C3.3.2 EEME-Table'!$A$5:$D$18,4,TRUE),0)</f>
        <v>0</v>
      </c>
      <c r="K19" s="120">
        <f t="shared" si="3"/>
        <v>0</v>
      </c>
      <c r="L19" s="138"/>
      <c r="M19" s="120">
        <f t="shared" si="4"/>
        <v>0</v>
      </c>
      <c r="N19" s="123">
        <f>D19*F19*(H19+J19*(L19-IFERROR(+VLOOKUP(L19,'C3.3.2 EEME-Table'!$A$5:$D$18,4,TRUE),0)))</f>
        <v>0</v>
      </c>
      <c r="O19" s="120">
        <f t="shared" si="5"/>
        <v>0</v>
      </c>
      <c r="P19" s="139"/>
      <c r="Q19" s="120">
        <f t="shared" si="6"/>
        <v>0</v>
      </c>
      <c r="R19" s="123">
        <f t="shared" si="7"/>
        <v>0</v>
      </c>
    </row>
    <row r="20" spans="1:18" x14ac:dyDescent="0.3">
      <c r="A20" s="135"/>
      <c r="B20" s="135"/>
      <c r="C20" s="13"/>
      <c r="D20" s="136">
        <f>IFERROR(VLOOKUP(A20,'C.3.4-Stages '!$A$4:$C$9,3,TRUE),0)</f>
        <v>0</v>
      </c>
      <c r="E20" s="120">
        <f t="shared" si="0"/>
        <v>0</v>
      </c>
      <c r="F20" s="137"/>
      <c r="G20" s="120">
        <f t="shared" si="1"/>
        <v>0</v>
      </c>
      <c r="H20" s="123">
        <f>IFERROR(+VLOOKUP($L20,'C3.3.2 EEME-Table'!$A$5:$D$18,3,TRUE),0)</f>
        <v>0</v>
      </c>
      <c r="I20" s="120">
        <f t="shared" si="2"/>
        <v>0</v>
      </c>
      <c r="J20" s="121">
        <f>IFERROR(+VLOOKUP($L20,'C3.3.2 EEME-Table'!$A$5:$D$18,4,TRUE),0)</f>
        <v>0</v>
      </c>
      <c r="K20" s="120">
        <f t="shared" si="3"/>
        <v>0</v>
      </c>
      <c r="L20" s="138"/>
      <c r="M20" s="120">
        <f t="shared" si="4"/>
        <v>0</v>
      </c>
      <c r="N20" s="123">
        <f>D20*F20*(H20+J20*(L20-IFERROR(+VLOOKUP(L20,'C3.3.2 EEME-Table'!$A$5:$D$18,4,TRUE),0)))</f>
        <v>0</v>
      </c>
      <c r="O20" s="120">
        <f t="shared" si="5"/>
        <v>0</v>
      </c>
      <c r="P20" s="139"/>
      <c r="Q20" s="120">
        <f t="shared" si="6"/>
        <v>0</v>
      </c>
      <c r="R20" s="123">
        <f t="shared" si="7"/>
        <v>0</v>
      </c>
    </row>
    <row r="21" spans="1:18" x14ac:dyDescent="0.3">
      <c r="A21" s="135"/>
      <c r="B21" s="135"/>
      <c r="C21" s="13"/>
      <c r="D21" s="136">
        <f>IFERROR(VLOOKUP(A21,'C.3.4-Stages '!$A$4:$C$9,3,TRUE),0)</f>
        <v>0</v>
      </c>
      <c r="E21" s="120">
        <f t="shared" si="0"/>
        <v>0</v>
      </c>
      <c r="F21" s="137"/>
      <c r="G21" s="120">
        <f t="shared" si="1"/>
        <v>0</v>
      </c>
      <c r="H21" s="123">
        <f>IFERROR(+VLOOKUP($L21,'C3.3.2 EEME-Table'!$A$5:$D$18,3,TRUE),0)</f>
        <v>0</v>
      </c>
      <c r="I21" s="120">
        <f t="shared" si="2"/>
        <v>0</v>
      </c>
      <c r="J21" s="121">
        <f>IFERROR(+VLOOKUP($L21,'C3.3.2 EEME-Table'!$A$5:$D$18,4,TRUE),0)</f>
        <v>0</v>
      </c>
      <c r="K21" s="120">
        <f t="shared" si="3"/>
        <v>0</v>
      </c>
      <c r="L21" s="138"/>
      <c r="M21" s="120">
        <f t="shared" si="4"/>
        <v>0</v>
      </c>
      <c r="N21" s="123">
        <f>D21*F21*(H21+J21*(L21-IFERROR(+VLOOKUP(L21,'C3.3.2 EEME-Table'!$A$5:$D$18,4,TRUE),0)))</f>
        <v>0</v>
      </c>
      <c r="O21" s="120">
        <f t="shared" si="5"/>
        <v>0</v>
      </c>
      <c r="P21" s="139"/>
      <c r="Q21" s="120">
        <f t="shared" si="6"/>
        <v>0</v>
      </c>
      <c r="R21" s="123">
        <f t="shared" si="7"/>
        <v>0</v>
      </c>
    </row>
    <row r="22" spans="1:18" s="79" customFormat="1" ht="15" x14ac:dyDescent="0.25">
      <c r="A22" s="140" t="str">
        <f>A1</f>
        <v xml:space="preserve">C.3.3.2	  </v>
      </c>
      <c r="B22" s="105"/>
      <c r="C22" s="141" t="s">
        <v>56</v>
      </c>
      <c r="D22" s="105"/>
      <c r="E22" s="142"/>
      <c r="F22" s="105"/>
      <c r="G22" s="142"/>
      <c r="H22" s="143"/>
      <c r="I22" s="144"/>
      <c r="J22" s="143"/>
      <c r="K22" s="144"/>
      <c r="L22" s="143"/>
      <c r="M22" s="144"/>
      <c r="N22" s="143"/>
      <c r="O22" s="144"/>
      <c r="P22" s="145"/>
      <c r="Q22" s="144"/>
      <c r="R22" s="143">
        <f>SUM(R9:R21)</f>
        <v>21075.016180649996</v>
      </c>
    </row>
    <row r="23" spans="1:18" x14ac:dyDescent="0.3">
      <c r="J23" s="121"/>
      <c r="L23" s="122"/>
    </row>
    <row r="24" spans="1:18" x14ac:dyDescent="0.3">
      <c r="J24" s="121"/>
      <c r="L24" s="122"/>
    </row>
    <row r="25" spans="1:18" x14ac:dyDescent="0.3">
      <c r="A25" s="4" t="s">
        <v>65</v>
      </c>
      <c r="B25" s="146" t="s">
        <v>12</v>
      </c>
      <c r="C25" s="147" t="s">
        <v>66</v>
      </c>
      <c r="E25" s="4"/>
      <c r="G25" s="4"/>
      <c r="H25" s="4"/>
      <c r="I25" s="4"/>
      <c r="J25" s="123"/>
      <c r="L25" s="123" t="s">
        <v>67</v>
      </c>
      <c r="M25" s="4"/>
      <c r="N25" s="120"/>
      <c r="O25" s="123"/>
      <c r="P25" s="4"/>
      <c r="Q25" s="4"/>
      <c r="R25" s="4"/>
    </row>
    <row r="26" spans="1:18" x14ac:dyDescent="0.3">
      <c r="A26" s="4" t="s">
        <v>69</v>
      </c>
      <c r="B26" s="146" t="s">
        <v>12</v>
      </c>
      <c r="C26" s="147" t="s">
        <v>70</v>
      </c>
      <c r="E26" s="4"/>
      <c r="G26" s="4"/>
      <c r="H26" s="4"/>
      <c r="I26" s="4"/>
      <c r="J26" s="123"/>
      <c r="L26" s="123" t="s">
        <v>68</v>
      </c>
      <c r="M26" s="4"/>
      <c r="N26" s="120"/>
      <c r="O26" s="123"/>
      <c r="P26" s="4"/>
      <c r="Q26" s="4"/>
      <c r="R26" s="88">
        <v>1.25</v>
      </c>
    </row>
    <row r="27" spans="1:18" x14ac:dyDescent="0.3">
      <c r="A27" s="4" t="s">
        <v>72</v>
      </c>
      <c r="B27" s="146" t="s">
        <v>12</v>
      </c>
      <c r="C27" s="147" t="s">
        <v>73</v>
      </c>
      <c r="E27" s="4"/>
      <c r="G27" s="4"/>
      <c r="H27" s="4"/>
      <c r="I27" s="4"/>
      <c r="J27" s="123"/>
      <c r="L27" s="148" t="s">
        <v>122</v>
      </c>
    </row>
    <row r="28" spans="1:18" x14ac:dyDescent="0.3">
      <c r="E28" s="4"/>
      <c r="G28" s="4"/>
      <c r="H28" s="4"/>
      <c r="I28" s="4"/>
      <c r="J28" s="123"/>
      <c r="L28" s="149" t="s">
        <v>124</v>
      </c>
      <c r="R28" s="123">
        <v>1.4</v>
      </c>
    </row>
    <row r="29" spans="1:18" x14ac:dyDescent="0.3">
      <c r="J29" s="121"/>
      <c r="L29" s="149" t="s">
        <v>125</v>
      </c>
      <c r="R29" s="123">
        <v>1.25</v>
      </c>
    </row>
    <row r="30" spans="1:18" x14ac:dyDescent="0.3">
      <c r="L30" s="123" t="s">
        <v>71</v>
      </c>
      <c r="M30" s="4"/>
      <c r="N30" s="120"/>
      <c r="O30" s="123"/>
      <c r="P30" s="4"/>
      <c r="Q30" s="4"/>
      <c r="R30" s="88">
        <v>1.25</v>
      </c>
    </row>
    <row r="31" spans="1:18" x14ac:dyDescent="0.3">
      <c r="L31" s="4" t="s">
        <v>110</v>
      </c>
      <c r="M31" s="4"/>
      <c r="N31" s="4"/>
      <c r="O31" s="4"/>
      <c r="P31" s="4"/>
      <c r="Q31" s="4"/>
      <c r="R31" s="88">
        <v>1.25</v>
      </c>
    </row>
    <row r="32" spans="1:18" x14ac:dyDescent="0.3">
      <c r="L32" s="149" t="s">
        <v>129</v>
      </c>
      <c r="R32" s="123">
        <v>0.85</v>
      </c>
    </row>
    <row r="33" spans="12:18" x14ac:dyDescent="0.3">
      <c r="L33" s="123" t="s">
        <v>98</v>
      </c>
      <c r="M33" s="4"/>
      <c r="N33" s="120"/>
      <c r="O33" s="123"/>
      <c r="P33" s="4"/>
      <c r="Q33" s="4"/>
      <c r="R33" s="88">
        <v>1.1000000000000001</v>
      </c>
    </row>
  </sheetData>
  <conditionalFormatting sqref="A1:G1048576">
    <cfRule type="cellIs" dxfId="2" priority="2" operator="equal">
      <formula>0</formula>
    </cfRule>
  </conditionalFormatting>
  <conditionalFormatting sqref="H1:Q1 S1:XFD1 H2:XFD6 H7:Q7 S7:XFD7 H8:XFD26 H27:K32 S27:XFD32 L30:R31 H33:XFD1048576">
    <cfRule type="cellIs" dxfId="1" priority="3" operator="equal">
      <formula>0</formula>
    </cfRule>
  </conditionalFormatting>
  <conditionalFormatting sqref="L27:R27">
    <cfRule type="cellIs" dxfId="0" priority="1" operator="equal">
      <formula>0</formula>
    </cfRule>
  </conditionalFormatting>
  <pageMargins left="0.75" right="0.75" top="1" bottom="1" header="0.5" footer="0.5"/>
  <pageSetup paperSize="9" scale="83" orientation="landscape" horizontalDpi="4294967293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InputMessage="1" showErrorMessage="1" xr:uid="{D1B5B754-1331-4A6F-881A-588590A2443C}">
          <x14:formula1>
            <xm:f>'C.3.4-Stages '!$A$4:$A$11</xm:f>
          </x14:formula1>
          <xm:sqref>A9:A21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55"/>
  <sheetViews>
    <sheetView topLeftCell="A120" zoomScaleNormal="100" workbookViewId="0">
      <selection activeCell="I43" sqref="I43"/>
    </sheetView>
  </sheetViews>
  <sheetFormatPr defaultColWidth="8.88671875" defaultRowHeight="13.2" x14ac:dyDescent="0.3"/>
  <cols>
    <col min="1" max="1" width="11.88671875" style="4" bestFit="1" customWidth="1"/>
    <col min="2" max="2" width="39.5546875" style="4" customWidth="1"/>
    <col min="3" max="3" width="5.109375" style="4" bestFit="1" customWidth="1"/>
    <col min="4" max="4" width="14.6640625" style="88" customWidth="1"/>
    <col min="5" max="5" width="14.6640625" style="4" customWidth="1"/>
    <col min="6" max="6" width="4" style="4" customWidth="1"/>
    <col min="7" max="16384" width="8.88671875" style="4"/>
  </cols>
  <sheetData>
    <row r="1" spans="1:5" s="3" customFormat="1" ht="15" x14ac:dyDescent="0.25">
      <c r="A1" s="79" t="s">
        <v>34</v>
      </c>
      <c r="B1" s="79" t="s">
        <v>136</v>
      </c>
      <c r="C1" s="79"/>
      <c r="D1" s="80"/>
      <c r="E1" s="79"/>
    </row>
    <row r="2" spans="1:5" ht="15.6" x14ac:dyDescent="0.3">
      <c r="A2" s="81"/>
      <c r="B2" s="81"/>
      <c r="C2" s="81"/>
      <c r="D2" s="82"/>
      <c r="E2" s="81"/>
    </row>
    <row r="3" spans="1:5" x14ac:dyDescent="0.3">
      <c r="D3" s="137"/>
      <c r="E3" s="157" t="s">
        <v>137</v>
      </c>
    </row>
    <row r="4" spans="1:5" x14ac:dyDescent="0.3">
      <c r="A4" s="3" t="str">
        <f>+INVOICE!B10</f>
        <v>Project Name</v>
      </c>
      <c r="B4" s="3" t="str">
        <f>+INVOICE!C10</f>
        <v>Project name</v>
      </c>
      <c r="C4" s="85"/>
      <c r="D4" s="86" t="s">
        <v>53</v>
      </c>
      <c r="E4" s="87">
        <f ca="1">+INVOICE!H4</f>
        <v>45630</v>
      </c>
    </row>
    <row r="5" spans="1:5" x14ac:dyDescent="0.3">
      <c r="A5" s="4" t="str">
        <f>+INVOICE!B11</f>
        <v>Service</v>
      </c>
      <c r="B5" s="4" t="str">
        <f>+INVOICE!C11</f>
        <v>Consulting services</v>
      </c>
    </row>
    <row r="6" spans="1:5" x14ac:dyDescent="0.3">
      <c r="D6" s="89"/>
      <c r="E6" s="90"/>
    </row>
    <row r="7" spans="1:5" s="79" customFormat="1" ht="15" x14ac:dyDescent="0.25">
      <c r="A7" s="79" t="s">
        <v>139</v>
      </c>
      <c r="B7" s="91" t="s">
        <v>54</v>
      </c>
      <c r="D7" s="80"/>
      <c r="E7" s="92"/>
    </row>
    <row r="8" spans="1:5" x14ac:dyDescent="0.3">
      <c r="A8" s="93"/>
      <c r="B8" s="93"/>
      <c r="C8" s="93"/>
      <c r="D8" s="94"/>
      <c r="E8" s="93"/>
    </row>
    <row r="9" spans="1:5" x14ac:dyDescent="0.3">
      <c r="D9" s="95"/>
    </row>
    <row r="10" spans="1:5" x14ac:dyDescent="0.3">
      <c r="D10" s="95"/>
    </row>
    <row r="11" spans="1:5" x14ac:dyDescent="0.3">
      <c r="B11" s="4" t="s">
        <v>138</v>
      </c>
      <c r="C11" s="84" t="s">
        <v>14</v>
      </c>
      <c r="D11" s="96" t="s">
        <v>15</v>
      </c>
      <c r="E11" s="84" t="s">
        <v>16</v>
      </c>
    </row>
    <row r="12" spans="1:5" x14ac:dyDescent="0.3">
      <c r="B12" s="135"/>
      <c r="C12" s="135">
        <v>0</v>
      </c>
      <c r="D12" s="155"/>
      <c r="E12" s="98">
        <f>+C12*D12</f>
        <v>0</v>
      </c>
    </row>
    <row r="13" spans="1:5" x14ac:dyDescent="0.3">
      <c r="B13" s="135"/>
      <c r="C13" s="135">
        <v>0</v>
      </c>
      <c r="D13" s="155"/>
      <c r="E13" s="98">
        <f t="shared" ref="E13:E24" si="0">+C13*D13</f>
        <v>0</v>
      </c>
    </row>
    <row r="14" spans="1:5" x14ac:dyDescent="0.3">
      <c r="B14" s="135"/>
      <c r="C14" s="135">
        <v>0</v>
      </c>
      <c r="D14" s="155"/>
      <c r="E14" s="98">
        <f t="shared" si="0"/>
        <v>0</v>
      </c>
    </row>
    <row r="15" spans="1:5" x14ac:dyDescent="0.3">
      <c r="B15" s="135"/>
      <c r="C15" s="135">
        <v>0</v>
      </c>
      <c r="D15" s="155"/>
      <c r="E15" s="98">
        <f t="shared" si="0"/>
        <v>0</v>
      </c>
    </row>
    <row r="16" spans="1:5" x14ac:dyDescent="0.3">
      <c r="B16" s="135"/>
      <c r="C16" s="135">
        <v>0</v>
      </c>
      <c r="D16" s="155"/>
      <c r="E16" s="98">
        <f t="shared" si="0"/>
        <v>0</v>
      </c>
    </row>
    <row r="17" spans="1:5" x14ac:dyDescent="0.3">
      <c r="B17" s="135"/>
      <c r="C17" s="135">
        <v>0</v>
      </c>
      <c r="D17" s="155"/>
      <c r="E17" s="98">
        <f t="shared" si="0"/>
        <v>0</v>
      </c>
    </row>
    <row r="18" spans="1:5" x14ac:dyDescent="0.3">
      <c r="B18" s="135"/>
      <c r="C18" s="135">
        <v>0</v>
      </c>
      <c r="D18" s="156"/>
      <c r="E18" s="98">
        <f t="shared" si="0"/>
        <v>0</v>
      </c>
    </row>
    <row r="19" spans="1:5" x14ac:dyDescent="0.3">
      <c r="B19" s="135"/>
      <c r="C19" s="135">
        <v>0</v>
      </c>
      <c r="D19" s="155"/>
      <c r="E19" s="98">
        <f t="shared" si="0"/>
        <v>0</v>
      </c>
    </row>
    <row r="20" spans="1:5" x14ac:dyDescent="0.3">
      <c r="B20" s="135"/>
      <c r="C20" s="135">
        <v>0</v>
      </c>
      <c r="D20" s="155"/>
      <c r="E20" s="98">
        <f t="shared" si="0"/>
        <v>0</v>
      </c>
    </row>
    <row r="21" spans="1:5" x14ac:dyDescent="0.3">
      <c r="B21" s="135"/>
      <c r="C21" s="135">
        <v>0</v>
      </c>
      <c r="D21" s="155"/>
      <c r="E21" s="98">
        <f t="shared" si="0"/>
        <v>0</v>
      </c>
    </row>
    <row r="22" spans="1:5" x14ac:dyDescent="0.3">
      <c r="B22" s="135"/>
      <c r="C22" s="135">
        <v>0</v>
      </c>
      <c r="D22" s="155"/>
      <c r="E22" s="98">
        <f t="shared" si="0"/>
        <v>0</v>
      </c>
    </row>
    <row r="23" spans="1:5" x14ac:dyDescent="0.3">
      <c r="B23" s="135"/>
      <c r="C23" s="135">
        <v>0</v>
      </c>
      <c r="D23" s="155"/>
      <c r="E23" s="98">
        <f t="shared" si="0"/>
        <v>0</v>
      </c>
    </row>
    <row r="24" spans="1:5" x14ac:dyDescent="0.3">
      <c r="B24" s="135"/>
      <c r="C24" s="135">
        <v>0</v>
      </c>
      <c r="D24" s="156"/>
      <c r="E24" s="98">
        <f t="shared" si="0"/>
        <v>0</v>
      </c>
    </row>
    <row r="25" spans="1:5" x14ac:dyDescent="0.3">
      <c r="B25" s="135"/>
      <c r="C25" s="135"/>
      <c r="D25" s="155"/>
      <c r="E25" s="98"/>
    </row>
    <row r="26" spans="1:5" x14ac:dyDescent="0.3">
      <c r="D26" s="97"/>
      <c r="E26" s="98"/>
    </row>
    <row r="27" spans="1:5" x14ac:dyDescent="0.3">
      <c r="D27" s="97"/>
      <c r="E27" s="98"/>
    </row>
    <row r="28" spans="1:5" x14ac:dyDescent="0.3">
      <c r="D28" s="97"/>
      <c r="E28" s="98"/>
    </row>
    <row r="29" spans="1:5" x14ac:dyDescent="0.3">
      <c r="D29" s="96" t="s">
        <v>55</v>
      </c>
      <c r="E29" s="98">
        <f>SUM(E8:E28)</f>
        <v>0</v>
      </c>
    </row>
    <row r="30" spans="1:5" x14ac:dyDescent="0.3">
      <c r="D30" s="95"/>
    </row>
    <row r="31" spans="1:5" s="79" customFormat="1" ht="15" x14ac:dyDescent="0.25">
      <c r="A31" s="99" t="s">
        <v>142</v>
      </c>
      <c r="B31" s="100" t="s">
        <v>141</v>
      </c>
      <c r="C31" s="99"/>
      <c r="D31" s="101"/>
      <c r="E31" s="102"/>
    </row>
    <row r="32" spans="1:5" x14ac:dyDescent="0.3">
      <c r="B32" s="4" t="s">
        <v>138</v>
      </c>
      <c r="C32" s="84" t="s">
        <v>14</v>
      </c>
      <c r="D32" s="96" t="s">
        <v>15</v>
      </c>
      <c r="E32" s="84" t="s">
        <v>16</v>
      </c>
    </row>
    <row r="33" spans="2:5" x14ac:dyDescent="0.3">
      <c r="B33" s="135"/>
      <c r="C33" s="135">
        <v>0</v>
      </c>
      <c r="D33" s="155"/>
      <c r="E33" s="98">
        <f>+C33*D33</f>
        <v>0</v>
      </c>
    </row>
    <row r="34" spans="2:5" x14ac:dyDescent="0.3">
      <c r="B34" s="135"/>
      <c r="C34" s="135">
        <v>0</v>
      </c>
      <c r="D34" s="155"/>
      <c r="E34" s="98">
        <f t="shared" ref="E34:E45" si="1">+C34*D34</f>
        <v>0</v>
      </c>
    </row>
    <row r="35" spans="2:5" x14ac:dyDescent="0.3">
      <c r="B35" s="135"/>
      <c r="C35" s="135">
        <v>0</v>
      </c>
      <c r="D35" s="155"/>
      <c r="E35" s="98">
        <f t="shared" si="1"/>
        <v>0</v>
      </c>
    </row>
    <row r="36" spans="2:5" x14ac:dyDescent="0.3">
      <c r="B36" s="135"/>
      <c r="C36" s="135">
        <v>0</v>
      </c>
      <c r="D36" s="155"/>
      <c r="E36" s="98">
        <f t="shared" si="1"/>
        <v>0</v>
      </c>
    </row>
    <row r="37" spans="2:5" x14ac:dyDescent="0.3">
      <c r="B37" s="135"/>
      <c r="C37" s="135">
        <v>0</v>
      </c>
      <c r="D37" s="155"/>
      <c r="E37" s="98">
        <f t="shared" si="1"/>
        <v>0</v>
      </c>
    </row>
    <row r="38" spans="2:5" x14ac:dyDescent="0.3">
      <c r="B38" s="135"/>
      <c r="C38" s="135">
        <v>0</v>
      </c>
      <c r="D38" s="155"/>
      <c r="E38" s="98">
        <f t="shared" si="1"/>
        <v>0</v>
      </c>
    </row>
    <row r="39" spans="2:5" x14ac:dyDescent="0.3">
      <c r="B39" s="135"/>
      <c r="C39" s="135">
        <v>0</v>
      </c>
      <c r="D39" s="156"/>
      <c r="E39" s="98">
        <f t="shared" si="1"/>
        <v>0</v>
      </c>
    </row>
    <row r="40" spans="2:5" x14ac:dyDescent="0.3">
      <c r="B40" s="135"/>
      <c r="C40" s="135">
        <v>0</v>
      </c>
      <c r="D40" s="155"/>
      <c r="E40" s="98">
        <f t="shared" si="1"/>
        <v>0</v>
      </c>
    </row>
    <row r="41" spans="2:5" x14ac:dyDescent="0.3">
      <c r="B41" s="135"/>
      <c r="C41" s="135">
        <v>0</v>
      </c>
      <c r="D41" s="155"/>
      <c r="E41" s="98">
        <f t="shared" si="1"/>
        <v>0</v>
      </c>
    </row>
    <row r="42" spans="2:5" x14ac:dyDescent="0.3">
      <c r="B42" s="135"/>
      <c r="C42" s="135">
        <v>0</v>
      </c>
      <c r="D42" s="155"/>
      <c r="E42" s="98">
        <f t="shared" si="1"/>
        <v>0</v>
      </c>
    </row>
    <row r="43" spans="2:5" x14ac:dyDescent="0.3">
      <c r="B43" s="135"/>
      <c r="C43" s="135">
        <v>0</v>
      </c>
      <c r="D43" s="155"/>
      <c r="E43" s="98">
        <f t="shared" si="1"/>
        <v>0</v>
      </c>
    </row>
    <row r="44" spans="2:5" x14ac:dyDescent="0.3">
      <c r="B44" s="135"/>
      <c r="C44" s="135">
        <v>0</v>
      </c>
      <c r="D44" s="155"/>
      <c r="E44" s="98">
        <f t="shared" si="1"/>
        <v>0</v>
      </c>
    </row>
    <row r="45" spans="2:5" x14ac:dyDescent="0.3">
      <c r="B45" s="135"/>
      <c r="C45" s="135">
        <v>0</v>
      </c>
      <c r="D45" s="156"/>
      <c r="E45" s="98">
        <f t="shared" si="1"/>
        <v>0</v>
      </c>
    </row>
    <row r="46" spans="2:5" x14ac:dyDescent="0.3">
      <c r="D46" s="97"/>
      <c r="E46" s="98"/>
    </row>
    <row r="47" spans="2:5" x14ac:dyDescent="0.3">
      <c r="D47" s="97"/>
      <c r="E47" s="98"/>
    </row>
    <row r="48" spans="2:5" x14ac:dyDescent="0.3">
      <c r="D48" s="97"/>
      <c r="E48" s="98"/>
    </row>
    <row r="49" spans="1:5" x14ac:dyDescent="0.3">
      <c r="D49" s="97"/>
      <c r="E49" s="98"/>
    </row>
    <row r="50" spans="1:5" x14ac:dyDescent="0.3">
      <c r="B50" s="103"/>
      <c r="D50" s="104" t="s">
        <v>59</v>
      </c>
      <c r="E50" s="98">
        <f>SUM(E33:E49)</f>
        <v>0</v>
      </c>
    </row>
    <row r="51" spans="1:5" x14ac:dyDescent="0.3">
      <c r="D51" s="95"/>
    </row>
    <row r="52" spans="1:5" x14ac:dyDescent="0.3">
      <c r="D52" s="95"/>
    </row>
    <row r="53" spans="1:5" x14ac:dyDescent="0.3">
      <c r="D53" s="95"/>
    </row>
    <row r="54" spans="1:5" s="109" customFormat="1" ht="15" x14ac:dyDescent="0.25">
      <c r="A54" s="105" t="str">
        <f>A1</f>
        <v>C.5</v>
      </c>
      <c r="B54" s="106"/>
      <c r="C54" s="105"/>
      <c r="D54" s="107" t="s">
        <v>56</v>
      </c>
      <c r="E54" s="108">
        <f>+E29+E50</f>
        <v>0</v>
      </c>
    </row>
    <row r="55" spans="1:5" x14ac:dyDescent="0.3">
      <c r="D55" s="83"/>
    </row>
  </sheetData>
  <phoneticPr fontId="0" type="noConversion"/>
  <pageMargins left="0.75" right="0.75" top="1" bottom="1" header="0.5" footer="0.5"/>
  <pageSetup paperSize="9" scale="9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54"/>
  <sheetViews>
    <sheetView zoomScaleNormal="100" workbookViewId="0">
      <selection activeCell="C13" sqref="C13"/>
    </sheetView>
  </sheetViews>
  <sheetFormatPr defaultColWidth="8.88671875" defaultRowHeight="13.2" x14ac:dyDescent="0.3"/>
  <cols>
    <col min="1" max="1" width="11.88671875" style="1" bestFit="1" customWidth="1"/>
    <col min="2" max="2" width="40.6640625" style="1" customWidth="1"/>
    <col min="3" max="3" width="7.6640625" style="1" bestFit="1" customWidth="1"/>
    <col min="4" max="4" width="13.5546875" style="1" customWidth="1"/>
    <col min="5" max="5" width="14.6640625" style="1" customWidth="1"/>
    <col min="6" max="16384" width="8.88671875" style="1"/>
  </cols>
  <sheetData>
    <row r="1" spans="1:5" s="2" customFormat="1" ht="15" x14ac:dyDescent="0.25">
      <c r="A1" s="56" t="s">
        <v>41</v>
      </c>
      <c r="B1" s="56" t="s">
        <v>144</v>
      </c>
      <c r="C1" s="56"/>
      <c r="D1" s="57"/>
      <c r="E1" s="58"/>
    </row>
    <row r="2" spans="1:5" ht="15.6" x14ac:dyDescent="0.3">
      <c r="A2" s="59"/>
      <c r="B2" s="59"/>
      <c r="C2" s="59"/>
      <c r="D2" s="60"/>
      <c r="E2" s="59"/>
    </row>
    <row r="3" spans="1:5" x14ac:dyDescent="0.3">
      <c r="E3" s="61" t="str">
        <f>+'C.5 Time Based fees'!E3</f>
        <v>Commencement to ?????</v>
      </c>
    </row>
    <row r="4" spans="1:5" ht="15" customHeight="1" x14ac:dyDescent="0.3">
      <c r="A4" s="2" t="str">
        <f>+INVOICE!B10</f>
        <v>Project Name</v>
      </c>
      <c r="B4" s="2" t="str">
        <f>+INVOICE!C10</f>
        <v>Project name</v>
      </c>
      <c r="D4" s="24" t="s">
        <v>53</v>
      </c>
      <c r="E4" s="62">
        <f ca="1">+INVOICE!H4</f>
        <v>45630</v>
      </c>
    </row>
    <row r="5" spans="1:5" x14ac:dyDescent="0.3">
      <c r="A5" s="1" t="str">
        <f>+INVOICE!B11</f>
        <v>Service</v>
      </c>
      <c r="B5" s="1" t="str">
        <f>+INVOICE!C11</f>
        <v>Consulting services</v>
      </c>
    </row>
    <row r="7" spans="1:5" s="65" customFormat="1" ht="15" x14ac:dyDescent="0.25">
      <c r="A7" s="63"/>
      <c r="B7" s="63"/>
      <c r="C7" s="63"/>
      <c r="D7" s="63"/>
      <c r="E7" s="64"/>
    </row>
    <row r="8" spans="1:5" x14ac:dyDescent="0.3">
      <c r="E8" s="61"/>
    </row>
    <row r="9" spans="1:5" x14ac:dyDescent="0.3">
      <c r="A9" s="2"/>
      <c r="B9" s="2"/>
      <c r="C9" s="74"/>
      <c r="D9" s="74"/>
      <c r="E9" s="74"/>
    </row>
    <row r="10" spans="1:5" x14ac:dyDescent="0.3">
      <c r="A10" s="66"/>
      <c r="B10" s="66" t="s">
        <v>13</v>
      </c>
      <c r="C10" s="12" t="s">
        <v>18</v>
      </c>
      <c r="D10" s="12" t="s">
        <v>15</v>
      </c>
      <c r="E10" s="12" t="s">
        <v>16</v>
      </c>
    </row>
    <row r="11" spans="1:5" x14ac:dyDescent="0.3">
      <c r="E11" s="75"/>
    </row>
    <row r="12" spans="1:5" x14ac:dyDescent="0.3">
      <c r="A12" s="1" t="s">
        <v>24</v>
      </c>
      <c r="B12" s="1" t="s">
        <v>3</v>
      </c>
      <c r="D12" s="76"/>
      <c r="E12" s="77"/>
    </row>
    <row r="13" spans="1:5" x14ac:dyDescent="0.3">
      <c r="B13" s="1" t="s">
        <v>2</v>
      </c>
      <c r="C13" s="135"/>
      <c r="D13" s="76"/>
      <c r="E13" s="77">
        <f>D13*C13</f>
        <v>0</v>
      </c>
    </row>
    <row r="14" spans="1:5" x14ac:dyDescent="0.3">
      <c r="C14" s="135"/>
      <c r="D14" s="76"/>
      <c r="E14" s="77"/>
    </row>
    <row r="15" spans="1:5" x14ac:dyDescent="0.3">
      <c r="A15" s="1" t="s">
        <v>25</v>
      </c>
      <c r="B15" s="1" t="s">
        <v>4</v>
      </c>
      <c r="C15" s="135"/>
      <c r="D15" s="76"/>
      <c r="E15" s="77"/>
    </row>
    <row r="16" spans="1:5" x14ac:dyDescent="0.3">
      <c r="B16" s="135"/>
      <c r="C16" s="135"/>
      <c r="D16" s="76"/>
      <c r="E16" s="77">
        <v>0</v>
      </c>
    </row>
    <row r="17" spans="1:5" x14ac:dyDescent="0.3">
      <c r="B17" s="135"/>
      <c r="C17" s="135"/>
      <c r="D17" s="76"/>
      <c r="E17" s="77">
        <v>0</v>
      </c>
    </row>
    <row r="18" spans="1:5" x14ac:dyDescent="0.3">
      <c r="C18" s="135"/>
      <c r="D18" s="76"/>
      <c r="E18" s="77"/>
    </row>
    <row r="19" spans="1:5" x14ac:dyDescent="0.3">
      <c r="A19" s="1" t="s">
        <v>26</v>
      </c>
      <c r="B19" s="1" t="s">
        <v>27</v>
      </c>
      <c r="C19" s="135"/>
      <c r="D19" s="76"/>
      <c r="E19" s="77"/>
    </row>
    <row r="20" spans="1:5" x14ac:dyDescent="0.3">
      <c r="B20" s="1" t="s">
        <v>28</v>
      </c>
      <c r="C20" s="135">
        <v>0</v>
      </c>
      <c r="D20" s="76">
        <v>1.75</v>
      </c>
      <c r="E20" s="77">
        <f>D20*C20</f>
        <v>0</v>
      </c>
    </row>
    <row r="21" spans="1:5" x14ac:dyDescent="0.3">
      <c r="B21" s="1" t="s">
        <v>29</v>
      </c>
      <c r="C21" s="135">
        <v>0</v>
      </c>
      <c r="D21" s="76">
        <v>2.2999999999999998</v>
      </c>
      <c r="E21" s="77">
        <f>D21*C21</f>
        <v>0</v>
      </c>
    </row>
    <row r="22" spans="1:5" x14ac:dyDescent="0.3">
      <c r="B22" s="1" t="s">
        <v>30</v>
      </c>
      <c r="C22" s="135">
        <v>0</v>
      </c>
      <c r="D22" s="76">
        <v>3.4</v>
      </c>
      <c r="E22" s="77">
        <f>D22*C22</f>
        <v>0</v>
      </c>
    </row>
    <row r="23" spans="1:5" x14ac:dyDescent="0.3">
      <c r="B23" s="1" t="s">
        <v>31</v>
      </c>
      <c r="C23" s="135">
        <v>0</v>
      </c>
      <c r="D23" s="76">
        <v>4.5</v>
      </c>
      <c r="E23" s="77">
        <f>D23*C23</f>
        <v>0</v>
      </c>
    </row>
    <row r="24" spans="1:5" x14ac:dyDescent="0.3">
      <c r="B24" s="1" t="s">
        <v>32</v>
      </c>
      <c r="C24" s="135">
        <v>0</v>
      </c>
      <c r="D24" s="76">
        <v>18.5</v>
      </c>
      <c r="E24" s="77">
        <f>D24*C24</f>
        <v>0</v>
      </c>
    </row>
    <row r="25" spans="1:5" x14ac:dyDescent="0.3">
      <c r="C25" s="135"/>
      <c r="D25" s="76"/>
      <c r="E25" s="77"/>
    </row>
    <row r="26" spans="1:5" x14ac:dyDescent="0.3">
      <c r="A26" s="1" t="s">
        <v>33</v>
      </c>
      <c r="B26" s="1" t="s">
        <v>19</v>
      </c>
      <c r="C26" s="135"/>
      <c r="D26" s="76"/>
      <c r="E26" s="77"/>
    </row>
    <row r="27" spans="1:5" x14ac:dyDescent="0.3">
      <c r="B27" s="1" t="s">
        <v>20</v>
      </c>
      <c r="C27" s="135">
        <v>0</v>
      </c>
      <c r="D27" s="76">
        <v>38</v>
      </c>
      <c r="E27" s="77">
        <f>D27*C27</f>
        <v>0</v>
      </c>
    </row>
    <row r="28" spans="1:5" x14ac:dyDescent="0.3">
      <c r="C28" s="135"/>
      <c r="D28" s="76"/>
      <c r="E28" s="77"/>
    </row>
    <row r="29" spans="1:5" x14ac:dyDescent="0.3">
      <c r="A29" s="1" t="s">
        <v>34</v>
      </c>
      <c r="B29" s="1" t="s">
        <v>35</v>
      </c>
      <c r="C29" s="135"/>
      <c r="D29" s="76"/>
      <c r="E29" s="77"/>
    </row>
    <row r="30" spans="1:5" x14ac:dyDescent="0.3">
      <c r="B30" s="1" t="s">
        <v>36</v>
      </c>
      <c r="C30" s="135">
        <v>0</v>
      </c>
      <c r="D30" s="76">
        <v>185</v>
      </c>
      <c r="E30" s="77">
        <f>D30*C30</f>
        <v>0</v>
      </c>
    </row>
    <row r="31" spans="1:5" x14ac:dyDescent="0.3">
      <c r="B31" s="1" t="s">
        <v>37</v>
      </c>
      <c r="C31" s="135">
        <v>0</v>
      </c>
      <c r="D31" s="76">
        <v>94</v>
      </c>
      <c r="E31" s="77">
        <f>D31*C31</f>
        <v>0</v>
      </c>
    </row>
    <row r="32" spans="1:5" x14ac:dyDescent="0.3">
      <c r="B32" s="1" t="s">
        <v>38</v>
      </c>
      <c r="C32" s="135">
        <v>0</v>
      </c>
      <c r="D32" s="76">
        <v>67</v>
      </c>
      <c r="E32" s="77">
        <f>D32*C32</f>
        <v>0</v>
      </c>
    </row>
    <row r="33" spans="1:5" x14ac:dyDescent="0.3">
      <c r="B33" s="1" t="s">
        <v>39</v>
      </c>
      <c r="C33" s="135">
        <v>0</v>
      </c>
      <c r="D33" s="76">
        <v>39</v>
      </c>
      <c r="E33" s="77">
        <f>D33*C33</f>
        <v>0</v>
      </c>
    </row>
    <row r="34" spans="1:5" x14ac:dyDescent="0.3">
      <c r="B34" s="1" t="s">
        <v>40</v>
      </c>
      <c r="C34" s="135">
        <v>0</v>
      </c>
      <c r="D34" s="76">
        <v>19</v>
      </c>
      <c r="E34" s="77">
        <f>D34*C34</f>
        <v>0</v>
      </c>
    </row>
    <row r="35" spans="1:5" x14ac:dyDescent="0.3">
      <c r="C35" s="135"/>
      <c r="D35" s="76"/>
      <c r="E35" s="77"/>
    </row>
    <row r="36" spans="1:5" x14ac:dyDescent="0.3">
      <c r="A36" s="1" t="s">
        <v>41</v>
      </c>
      <c r="B36" s="1" t="s">
        <v>5</v>
      </c>
      <c r="C36" s="135"/>
      <c r="D36" s="76"/>
      <c r="E36" s="77"/>
    </row>
    <row r="37" spans="1:5" x14ac:dyDescent="0.3">
      <c r="B37" s="1" t="s">
        <v>2</v>
      </c>
      <c r="C37" s="135"/>
      <c r="D37" s="76"/>
      <c r="E37" s="77">
        <v>0</v>
      </c>
    </row>
    <row r="38" spans="1:5" x14ac:dyDescent="0.3">
      <c r="C38" s="135"/>
      <c r="D38" s="76"/>
      <c r="E38" s="77"/>
    </row>
    <row r="39" spans="1:5" x14ac:dyDescent="0.3">
      <c r="A39" s="1" t="s">
        <v>42</v>
      </c>
      <c r="B39" s="1" t="s">
        <v>43</v>
      </c>
      <c r="C39" s="135"/>
      <c r="D39" s="76"/>
      <c r="E39" s="77"/>
    </row>
    <row r="40" spans="1:5" x14ac:dyDescent="0.3">
      <c r="A40" s="67"/>
      <c r="B40" s="1" t="s">
        <v>44</v>
      </c>
      <c r="C40" s="135"/>
      <c r="D40" s="76"/>
      <c r="E40" s="77">
        <v>0</v>
      </c>
    </row>
    <row r="41" spans="1:5" x14ac:dyDescent="0.3">
      <c r="A41" s="67"/>
      <c r="C41" s="135"/>
      <c r="D41" s="76"/>
      <c r="E41" s="77"/>
    </row>
    <row r="42" spans="1:5" x14ac:dyDescent="0.3">
      <c r="A42" s="1" t="s">
        <v>60</v>
      </c>
      <c r="B42" s="1" t="s">
        <v>61</v>
      </c>
      <c r="C42" s="135"/>
      <c r="D42" s="76"/>
      <c r="E42" s="77"/>
    </row>
    <row r="43" spans="1:5" x14ac:dyDescent="0.3">
      <c r="A43" s="67"/>
      <c r="B43" s="1" t="s">
        <v>2</v>
      </c>
      <c r="C43" s="135"/>
      <c r="D43" s="76"/>
      <c r="E43" s="77">
        <v>0</v>
      </c>
    </row>
    <row r="44" spans="1:5" x14ac:dyDescent="0.3">
      <c r="C44" s="135"/>
      <c r="D44" s="76"/>
      <c r="E44" s="77"/>
    </row>
    <row r="45" spans="1:5" x14ac:dyDescent="0.3">
      <c r="A45" s="1" t="s">
        <v>62</v>
      </c>
      <c r="B45" s="1" t="s">
        <v>63</v>
      </c>
      <c r="C45" s="135"/>
      <c r="D45" s="76"/>
      <c r="E45" s="77"/>
    </row>
    <row r="46" spans="1:5" x14ac:dyDescent="0.3">
      <c r="B46" s="1" t="s">
        <v>2</v>
      </c>
      <c r="C46" s="135"/>
      <c r="D46" s="76"/>
      <c r="E46" s="77">
        <v>0</v>
      </c>
    </row>
    <row r="47" spans="1:5" x14ac:dyDescent="0.3">
      <c r="D47" s="76"/>
      <c r="E47" s="77"/>
    </row>
    <row r="48" spans="1:5" x14ac:dyDescent="0.3">
      <c r="D48" s="76"/>
      <c r="E48" s="77"/>
    </row>
    <row r="49" spans="1:5" x14ac:dyDescent="0.3">
      <c r="D49" s="76"/>
      <c r="E49" s="77"/>
    </row>
    <row r="50" spans="1:5" x14ac:dyDescent="0.3">
      <c r="D50" s="76"/>
      <c r="E50" s="77"/>
    </row>
    <row r="51" spans="1:5" x14ac:dyDescent="0.3">
      <c r="D51" s="76"/>
      <c r="E51" s="77"/>
    </row>
    <row r="52" spans="1:5" x14ac:dyDescent="0.3">
      <c r="D52" s="76"/>
      <c r="E52" s="77"/>
    </row>
    <row r="53" spans="1:5" x14ac:dyDescent="0.3">
      <c r="E53" s="78"/>
    </row>
    <row r="54" spans="1:5" s="65" customFormat="1" ht="15" x14ac:dyDescent="0.25">
      <c r="A54" s="70" t="s">
        <v>41</v>
      </c>
      <c r="B54" s="71"/>
      <c r="C54" s="70"/>
      <c r="D54" s="72" t="s">
        <v>56</v>
      </c>
      <c r="E54" s="73">
        <f>SUM(E11:E53)</f>
        <v>0</v>
      </c>
    </row>
  </sheetData>
  <phoneticPr fontId="0" type="noConversion"/>
  <pageMargins left="0.75" right="0.75" top="1" bottom="1" header="0.5" footer="0.5"/>
  <pageSetup paperSize="9" scale="90" orientation="portrait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54"/>
  <sheetViews>
    <sheetView zoomScaleNormal="100" workbookViewId="0">
      <selection activeCell="I22" sqref="I22"/>
    </sheetView>
  </sheetViews>
  <sheetFormatPr defaultColWidth="8.88671875" defaultRowHeight="13.2" x14ac:dyDescent="0.3"/>
  <cols>
    <col min="1" max="1" width="11.88671875" style="1" bestFit="1" customWidth="1"/>
    <col min="2" max="2" width="40.6640625" style="1" customWidth="1"/>
    <col min="3" max="3" width="4" style="1" bestFit="1" customWidth="1"/>
    <col min="4" max="5" width="14.6640625" style="1" customWidth="1"/>
    <col min="6" max="6" width="4" style="1" customWidth="1"/>
    <col min="7" max="16384" width="8.88671875" style="1"/>
  </cols>
  <sheetData>
    <row r="1" spans="1:5" s="2" customFormat="1" ht="15" x14ac:dyDescent="0.25">
      <c r="A1" s="55" t="s">
        <v>143</v>
      </c>
      <c r="B1" s="56" t="s">
        <v>140</v>
      </c>
      <c r="C1" s="56"/>
      <c r="D1" s="57"/>
      <c r="E1" s="58"/>
    </row>
    <row r="2" spans="1:5" ht="15.6" x14ac:dyDescent="0.3">
      <c r="A2" s="59"/>
      <c r="B2" s="59"/>
      <c r="C2" s="59"/>
      <c r="D2" s="60"/>
      <c r="E2" s="59"/>
    </row>
    <row r="3" spans="1:5" x14ac:dyDescent="0.3">
      <c r="E3" s="61" t="str">
        <f>+'C.5 Time Based fees'!E3</f>
        <v>Commencement to ?????</v>
      </c>
    </row>
    <row r="4" spans="1:5" x14ac:dyDescent="0.3">
      <c r="A4" s="2" t="str">
        <f>+INVOICE!B10</f>
        <v>Project Name</v>
      </c>
      <c r="B4" s="2" t="str">
        <f>+INVOICE!C10</f>
        <v>Project name</v>
      </c>
      <c r="D4" s="24" t="s">
        <v>53</v>
      </c>
      <c r="E4" s="62">
        <f ca="1">+INVOICE!H4</f>
        <v>45630</v>
      </c>
    </row>
    <row r="5" spans="1:5" x14ac:dyDescent="0.3">
      <c r="A5" s="1" t="str">
        <f>+INVOICE!B11</f>
        <v>Service</v>
      </c>
      <c r="B5" s="1" t="str">
        <f>+INVOICE!C11</f>
        <v>Consulting services</v>
      </c>
    </row>
    <row r="7" spans="1:5" s="65" customFormat="1" ht="15" x14ac:dyDescent="0.25">
      <c r="A7" s="63"/>
      <c r="B7" s="63"/>
      <c r="C7" s="63"/>
      <c r="D7" s="63"/>
      <c r="E7" s="64"/>
    </row>
    <row r="8" spans="1:5" x14ac:dyDescent="0.3">
      <c r="E8" s="61"/>
    </row>
    <row r="10" spans="1:5" x14ac:dyDescent="0.3">
      <c r="A10" s="66" t="s">
        <v>1</v>
      </c>
      <c r="B10" s="66" t="s">
        <v>57</v>
      </c>
      <c r="C10" s="12" t="s">
        <v>6</v>
      </c>
      <c r="D10" s="12" t="s">
        <v>17</v>
      </c>
      <c r="E10" s="12" t="s">
        <v>16</v>
      </c>
    </row>
    <row r="13" spans="1:5" x14ac:dyDescent="0.3">
      <c r="A13" s="158"/>
      <c r="B13" s="135" t="s">
        <v>2</v>
      </c>
      <c r="C13" s="135">
        <v>0</v>
      </c>
      <c r="D13" s="159"/>
      <c r="E13" s="68">
        <f>C13*D13</f>
        <v>0</v>
      </c>
    </row>
    <row r="14" spans="1:5" x14ac:dyDescent="0.3">
      <c r="A14" s="67"/>
      <c r="B14" s="135"/>
      <c r="C14" s="135"/>
      <c r="D14" s="159"/>
      <c r="E14" s="68"/>
    </row>
    <row r="15" spans="1:5" x14ac:dyDescent="0.3">
      <c r="B15" s="135"/>
      <c r="C15" s="135"/>
      <c r="D15" s="135"/>
      <c r="E15" s="69"/>
    </row>
    <row r="16" spans="1:5" x14ac:dyDescent="0.3">
      <c r="B16" s="135"/>
      <c r="C16" s="135"/>
      <c r="D16" s="135"/>
      <c r="E16" s="69"/>
    </row>
    <row r="17" spans="2:5" x14ac:dyDescent="0.3">
      <c r="B17" s="135"/>
      <c r="C17" s="135"/>
      <c r="D17" s="135"/>
      <c r="E17" s="69"/>
    </row>
    <row r="18" spans="2:5" x14ac:dyDescent="0.3">
      <c r="B18" s="135"/>
      <c r="C18" s="135"/>
      <c r="D18" s="135"/>
      <c r="E18" s="69"/>
    </row>
    <row r="19" spans="2:5" x14ac:dyDescent="0.3">
      <c r="B19" s="135"/>
      <c r="C19" s="135"/>
      <c r="D19" s="135"/>
      <c r="E19" s="69"/>
    </row>
    <row r="20" spans="2:5" x14ac:dyDescent="0.3">
      <c r="B20" s="135"/>
      <c r="C20" s="135"/>
      <c r="D20" s="135"/>
      <c r="E20" s="69"/>
    </row>
    <row r="21" spans="2:5" x14ac:dyDescent="0.3">
      <c r="B21" s="135"/>
      <c r="C21" s="135"/>
      <c r="D21" s="135"/>
      <c r="E21" s="69"/>
    </row>
    <row r="22" spans="2:5" x14ac:dyDescent="0.3">
      <c r="B22" s="135"/>
      <c r="C22" s="135"/>
      <c r="D22" s="135"/>
      <c r="E22" s="69"/>
    </row>
    <row r="23" spans="2:5" x14ac:dyDescent="0.3">
      <c r="B23" s="135"/>
      <c r="C23" s="135"/>
      <c r="D23" s="135"/>
    </row>
    <row r="24" spans="2:5" x14ac:dyDescent="0.3">
      <c r="B24" s="135"/>
      <c r="C24" s="135"/>
      <c r="D24" s="135"/>
    </row>
    <row r="25" spans="2:5" x14ac:dyDescent="0.3">
      <c r="B25" s="135"/>
      <c r="C25" s="135"/>
      <c r="D25" s="135"/>
    </row>
    <row r="26" spans="2:5" x14ac:dyDescent="0.3">
      <c r="B26" s="135"/>
      <c r="C26" s="135"/>
      <c r="D26" s="135"/>
    </row>
    <row r="27" spans="2:5" x14ac:dyDescent="0.3">
      <c r="B27" s="135"/>
      <c r="C27" s="135"/>
      <c r="D27" s="135"/>
    </row>
    <row r="28" spans="2:5" x14ac:dyDescent="0.3">
      <c r="B28" s="135"/>
      <c r="C28" s="135"/>
      <c r="D28" s="135"/>
    </row>
    <row r="29" spans="2:5" x14ac:dyDescent="0.3">
      <c r="B29" s="135"/>
      <c r="C29" s="135"/>
      <c r="D29" s="135"/>
    </row>
    <row r="30" spans="2:5" x14ac:dyDescent="0.3">
      <c r="B30" s="135"/>
      <c r="C30" s="135"/>
      <c r="D30" s="135"/>
    </row>
    <row r="31" spans="2:5" x14ac:dyDescent="0.3">
      <c r="B31" s="135"/>
      <c r="C31" s="135"/>
      <c r="D31" s="135"/>
    </row>
    <row r="32" spans="2:5" x14ac:dyDescent="0.3">
      <c r="B32" s="135"/>
      <c r="C32" s="135"/>
      <c r="D32" s="135"/>
    </row>
    <row r="33" spans="2:4" x14ac:dyDescent="0.3">
      <c r="B33" s="135"/>
      <c r="C33" s="135"/>
      <c r="D33" s="135"/>
    </row>
    <row r="34" spans="2:4" x14ac:dyDescent="0.3">
      <c r="B34" s="135"/>
      <c r="C34" s="135"/>
      <c r="D34" s="135"/>
    </row>
    <row r="35" spans="2:4" x14ac:dyDescent="0.3">
      <c r="B35" s="135"/>
      <c r="C35" s="135"/>
      <c r="D35" s="135"/>
    </row>
    <row r="36" spans="2:4" x14ac:dyDescent="0.3">
      <c r="B36" s="135"/>
      <c r="C36" s="135"/>
      <c r="D36" s="135"/>
    </row>
    <row r="37" spans="2:4" x14ac:dyDescent="0.3">
      <c r="B37" s="135"/>
      <c r="C37" s="135"/>
      <c r="D37" s="135"/>
    </row>
    <row r="38" spans="2:4" x14ac:dyDescent="0.3">
      <c r="B38" s="135"/>
      <c r="C38" s="135"/>
      <c r="D38" s="135"/>
    </row>
    <row r="39" spans="2:4" x14ac:dyDescent="0.3">
      <c r="B39" s="135"/>
      <c r="C39" s="135"/>
      <c r="D39" s="135"/>
    </row>
    <row r="40" spans="2:4" x14ac:dyDescent="0.3">
      <c r="B40" s="135"/>
      <c r="C40" s="135"/>
      <c r="D40" s="135"/>
    </row>
    <row r="41" spans="2:4" x14ac:dyDescent="0.3">
      <c r="B41" s="135"/>
      <c r="C41" s="135"/>
      <c r="D41" s="135"/>
    </row>
    <row r="42" spans="2:4" x14ac:dyDescent="0.3">
      <c r="B42" s="135"/>
      <c r="C42" s="135"/>
      <c r="D42" s="135"/>
    </row>
    <row r="43" spans="2:4" x14ac:dyDescent="0.3">
      <c r="B43" s="135"/>
      <c r="C43" s="135"/>
      <c r="D43" s="135"/>
    </row>
    <row r="44" spans="2:4" x14ac:dyDescent="0.3">
      <c r="B44" s="135"/>
      <c r="C44" s="135"/>
      <c r="D44" s="135"/>
    </row>
    <row r="45" spans="2:4" x14ac:dyDescent="0.3">
      <c r="B45" s="135"/>
      <c r="C45" s="135"/>
      <c r="D45" s="135"/>
    </row>
    <row r="46" spans="2:4" x14ac:dyDescent="0.3">
      <c r="B46" s="135"/>
      <c r="C46" s="135"/>
      <c r="D46" s="135"/>
    </row>
    <row r="47" spans="2:4" x14ac:dyDescent="0.3">
      <c r="B47" s="135"/>
      <c r="C47" s="135"/>
      <c r="D47" s="135"/>
    </row>
    <row r="48" spans="2:4" x14ac:dyDescent="0.3">
      <c r="B48" s="135"/>
      <c r="C48" s="135"/>
      <c r="D48" s="135"/>
    </row>
    <row r="49" spans="1:5" x14ac:dyDescent="0.3">
      <c r="B49" s="135"/>
      <c r="C49" s="135"/>
      <c r="D49" s="135"/>
    </row>
    <row r="50" spans="1:5" x14ac:dyDescent="0.3">
      <c r="B50" s="135"/>
      <c r="C50" s="135"/>
      <c r="D50" s="135"/>
    </row>
    <row r="54" spans="1:5" s="65" customFormat="1" ht="15" x14ac:dyDescent="0.25">
      <c r="A54" s="70" t="s">
        <v>0</v>
      </c>
      <c r="B54" s="71"/>
      <c r="C54" s="70"/>
      <c r="D54" s="72" t="s">
        <v>56</v>
      </c>
      <c r="E54" s="73">
        <f>SUM(E11:E53)</f>
        <v>0</v>
      </c>
    </row>
  </sheetData>
  <phoneticPr fontId="0" type="noConversion"/>
  <pageMargins left="0.75" right="0.75" top="1" bottom="1" header="0.5" footer="0.5"/>
  <pageSetup paperSize="9" scale="9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54"/>
  <sheetViews>
    <sheetView topLeftCell="A84" zoomScaleNormal="100" workbookViewId="0">
      <selection activeCell="E4" sqref="E4"/>
    </sheetView>
  </sheetViews>
  <sheetFormatPr defaultColWidth="8.88671875" defaultRowHeight="13.2" x14ac:dyDescent="0.3"/>
  <cols>
    <col min="1" max="1" width="11.88671875" style="1" bestFit="1" customWidth="1"/>
    <col min="2" max="2" width="40.6640625" style="1" customWidth="1"/>
    <col min="3" max="3" width="7.6640625" style="1" bestFit="1" customWidth="1"/>
    <col min="4" max="4" width="7.44140625" style="1" customWidth="1"/>
    <col min="5" max="5" width="14.6640625" style="1" customWidth="1"/>
    <col min="6" max="16384" width="8.88671875" style="1"/>
  </cols>
  <sheetData>
    <row r="1" spans="1:5" s="2" customFormat="1" ht="15" x14ac:dyDescent="0.25">
      <c r="A1" s="56" t="s">
        <v>41</v>
      </c>
      <c r="B1" s="56" t="s">
        <v>145</v>
      </c>
      <c r="C1" s="56"/>
      <c r="D1" s="57"/>
      <c r="E1" s="58"/>
    </row>
    <row r="2" spans="1:5" ht="15.6" x14ac:dyDescent="0.3">
      <c r="A2" s="59"/>
      <c r="B2" s="59"/>
      <c r="C2" s="59"/>
      <c r="D2" s="60"/>
      <c r="E2" s="59"/>
    </row>
    <row r="3" spans="1:5" x14ac:dyDescent="0.3">
      <c r="E3" s="61" t="str">
        <f>+'C.5 Time Based fees'!E3</f>
        <v>Commencement to ?????</v>
      </c>
    </row>
    <row r="4" spans="1:5" x14ac:dyDescent="0.3">
      <c r="A4" s="2" t="str">
        <f>+INVOICE!B10</f>
        <v>Project Name</v>
      </c>
      <c r="B4" s="2" t="str">
        <f>+INVOICE!C10</f>
        <v>Project name</v>
      </c>
      <c r="D4" s="24" t="s">
        <v>53</v>
      </c>
      <c r="E4" s="62">
        <f ca="1">+INVOICE!H4</f>
        <v>45630</v>
      </c>
    </row>
    <row r="5" spans="1:5" x14ac:dyDescent="0.3">
      <c r="A5" s="1" t="str">
        <f>+INVOICE!B11</f>
        <v>Service</v>
      </c>
      <c r="B5" s="1" t="str">
        <f>+INVOICE!C11</f>
        <v>Consulting services</v>
      </c>
    </row>
    <row r="7" spans="1:5" s="65" customFormat="1" ht="15" x14ac:dyDescent="0.25">
      <c r="A7" s="63"/>
      <c r="B7" s="63"/>
      <c r="C7" s="63"/>
      <c r="D7" s="63"/>
      <c r="E7" s="64"/>
    </row>
    <row r="8" spans="1:5" x14ac:dyDescent="0.3">
      <c r="E8" s="61"/>
    </row>
    <row r="9" spans="1:5" x14ac:dyDescent="0.3">
      <c r="A9" s="2"/>
      <c r="B9" s="2"/>
      <c r="C9" s="74"/>
      <c r="D9" s="74"/>
      <c r="E9" s="74"/>
    </row>
    <row r="10" spans="1:5" x14ac:dyDescent="0.3">
      <c r="A10" s="66"/>
      <c r="B10" s="66" t="s">
        <v>13</v>
      </c>
      <c r="C10" s="12" t="s">
        <v>18</v>
      </c>
      <c r="D10" s="12" t="s">
        <v>15</v>
      </c>
      <c r="E10" s="12" t="s">
        <v>16</v>
      </c>
    </row>
    <row r="11" spans="1:5" x14ac:dyDescent="0.3">
      <c r="E11" s="75"/>
    </row>
    <row r="12" spans="1:5" x14ac:dyDescent="0.3">
      <c r="B12" s="135" t="s">
        <v>22</v>
      </c>
      <c r="C12" s="135"/>
      <c r="D12" s="160"/>
      <c r="E12" s="77"/>
    </row>
    <row r="13" spans="1:5" x14ac:dyDescent="0.3">
      <c r="B13" s="135"/>
      <c r="C13" s="135"/>
      <c r="D13" s="160"/>
      <c r="E13" s="77"/>
    </row>
    <row r="14" spans="1:5" x14ac:dyDescent="0.3">
      <c r="B14" s="135" t="s">
        <v>2</v>
      </c>
      <c r="C14" s="135"/>
      <c r="D14" s="160"/>
      <c r="E14" s="77">
        <v>0</v>
      </c>
    </row>
    <row r="15" spans="1:5" x14ac:dyDescent="0.3">
      <c r="B15" s="135"/>
      <c r="C15" s="135"/>
      <c r="D15" s="160"/>
      <c r="E15" s="77"/>
    </row>
    <row r="16" spans="1:5" x14ac:dyDescent="0.3">
      <c r="B16" s="135" t="s">
        <v>23</v>
      </c>
      <c r="C16" s="135"/>
      <c r="D16" s="160"/>
      <c r="E16" s="77"/>
    </row>
    <row r="17" spans="2:5" x14ac:dyDescent="0.3">
      <c r="B17" s="135"/>
      <c r="C17" s="135"/>
      <c r="D17" s="160"/>
      <c r="E17" s="77"/>
    </row>
    <row r="18" spans="2:5" x14ac:dyDescent="0.3">
      <c r="B18" s="135" t="s">
        <v>2</v>
      </c>
      <c r="C18" s="135"/>
      <c r="D18" s="160"/>
      <c r="E18" s="77">
        <v>0</v>
      </c>
    </row>
    <row r="19" spans="2:5" x14ac:dyDescent="0.3">
      <c r="B19" s="135"/>
      <c r="C19" s="135"/>
      <c r="D19" s="160"/>
      <c r="E19" s="77"/>
    </row>
    <row r="20" spans="2:5" x14ac:dyDescent="0.3">
      <c r="B20" s="135"/>
      <c r="C20" s="135"/>
      <c r="D20" s="160"/>
      <c r="E20" s="77"/>
    </row>
    <row r="21" spans="2:5" x14ac:dyDescent="0.3">
      <c r="B21" s="135"/>
      <c r="C21" s="135"/>
      <c r="D21" s="160"/>
      <c r="E21" s="77"/>
    </row>
    <row r="22" spans="2:5" x14ac:dyDescent="0.3">
      <c r="B22" s="135"/>
      <c r="C22" s="135"/>
      <c r="D22" s="160"/>
      <c r="E22" s="77"/>
    </row>
    <row r="23" spans="2:5" x14ac:dyDescent="0.3">
      <c r="B23" s="135"/>
      <c r="C23" s="135"/>
      <c r="D23" s="160"/>
      <c r="E23" s="77"/>
    </row>
    <row r="24" spans="2:5" x14ac:dyDescent="0.3">
      <c r="B24" s="135"/>
      <c r="C24" s="135"/>
      <c r="D24" s="160"/>
      <c r="E24" s="77"/>
    </row>
    <row r="25" spans="2:5" x14ac:dyDescent="0.3">
      <c r="B25" s="135"/>
      <c r="C25" s="135"/>
      <c r="D25" s="160"/>
      <c r="E25" s="77"/>
    </row>
    <row r="26" spans="2:5" x14ac:dyDescent="0.3">
      <c r="B26" s="135"/>
      <c r="C26" s="135"/>
      <c r="D26" s="160"/>
      <c r="E26" s="77"/>
    </row>
    <row r="27" spans="2:5" x14ac:dyDescent="0.3">
      <c r="B27" s="135"/>
      <c r="C27" s="135"/>
      <c r="D27" s="160"/>
      <c r="E27" s="77"/>
    </row>
    <row r="28" spans="2:5" x14ac:dyDescent="0.3">
      <c r="B28" s="135"/>
      <c r="C28" s="135"/>
      <c r="D28" s="160"/>
      <c r="E28" s="77"/>
    </row>
    <row r="29" spans="2:5" x14ac:dyDescent="0.3">
      <c r="B29" s="135"/>
      <c r="C29" s="135"/>
      <c r="D29" s="160"/>
      <c r="E29" s="77"/>
    </row>
    <row r="30" spans="2:5" x14ac:dyDescent="0.3">
      <c r="B30" s="135"/>
      <c r="C30" s="135"/>
      <c r="D30" s="160"/>
      <c r="E30" s="77"/>
    </row>
    <row r="31" spans="2:5" x14ac:dyDescent="0.3">
      <c r="B31" s="135"/>
      <c r="C31" s="135"/>
      <c r="D31" s="160"/>
      <c r="E31" s="77"/>
    </row>
    <row r="32" spans="2:5" x14ac:dyDescent="0.3">
      <c r="B32" s="135"/>
      <c r="C32" s="135"/>
      <c r="D32" s="160"/>
      <c r="E32" s="77"/>
    </row>
    <row r="33" spans="1:5" x14ac:dyDescent="0.3">
      <c r="B33" s="135"/>
      <c r="C33" s="135"/>
      <c r="D33" s="160"/>
      <c r="E33" s="77"/>
    </row>
    <row r="34" spans="1:5" x14ac:dyDescent="0.3">
      <c r="B34" s="135"/>
      <c r="C34" s="135"/>
      <c r="D34" s="160"/>
      <c r="E34" s="77"/>
    </row>
    <row r="35" spans="1:5" x14ac:dyDescent="0.3">
      <c r="B35" s="135"/>
      <c r="C35" s="135"/>
      <c r="D35" s="160"/>
      <c r="E35" s="77"/>
    </row>
    <row r="36" spans="1:5" x14ac:dyDescent="0.3">
      <c r="B36" s="135"/>
      <c r="C36" s="135"/>
      <c r="D36" s="160"/>
      <c r="E36" s="77"/>
    </row>
    <row r="37" spans="1:5" x14ac:dyDescent="0.3">
      <c r="B37" s="135"/>
      <c r="C37" s="135"/>
      <c r="D37" s="160"/>
      <c r="E37" s="77"/>
    </row>
    <row r="38" spans="1:5" x14ac:dyDescent="0.3">
      <c r="B38" s="135"/>
      <c r="C38" s="135"/>
      <c r="D38" s="160"/>
      <c r="E38" s="77"/>
    </row>
    <row r="39" spans="1:5" x14ac:dyDescent="0.3">
      <c r="B39" s="135"/>
      <c r="C39" s="135"/>
      <c r="D39" s="160"/>
      <c r="E39" s="77"/>
    </row>
    <row r="40" spans="1:5" x14ac:dyDescent="0.3">
      <c r="B40" s="135"/>
      <c r="C40" s="135"/>
      <c r="D40" s="160"/>
      <c r="E40" s="77"/>
    </row>
    <row r="41" spans="1:5" x14ac:dyDescent="0.3">
      <c r="B41" s="135"/>
      <c r="C41" s="135"/>
      <c r="D41" s="160"/>
      <c r="E41" s="77"/>
    </row>
    <row r="42" spans="1:5" x14ac:dyDescent="0.3">
      <c r="B42" s="135"/>
      <c r="C42" s="135"/>
      <c r="D42" s="160"/>
      <c r="E42" s="77"/>
    </row>
    <row r="43" spans="1:5" x14ac:dyDescent="0.3">
      <c r="B43" s="135"/>
      <c r="C43" s="135"/>
      <c r="D43" s="160"/>
      <c r="E43" s="77"/>
    </row>
    <row r="44" spans="1:5" x14ac:dyDescent="0.3">
      <c r="B44" s="135"/>
      <c r="C44" s="135"/>
      <c r="D44" s="160"/>
      <c r="E44" s="77"/>
    </row>
    <row r="45" spans="1:5" x14ac:dyDescent="0.3">
      <c r="B45" s="135"/>
      <c r="C45" s="135"/>
      <c r="D45" s="160"/>
      <c r="E45" s="77"/>
    </row>
    <row r="46" spans="1:5" x14ac:dyDescent="0.3">
      <c r="B46" s="135"/>
      <c r="C46" s="135"/>
      <c r="D46" s="160"/>
      <c r="E46" s="77"/>
    </row>
    <row r="47" spans="1:5" x14ac:dyDescent="0.3">
      <c r="B47" s="135"/>
      <c r="C47" s="135"/>
      <c r="D47" s="160"/>
      <c r="E47" s="77"/>
    </row>
    <row r="48" spans="1:5" x14ac:dyDescent="0.3">
      <c r="A48" s="67"/>
      <c r="B48" s="135"/>
      <c r="C48" s="135"/>
      <c r="D48" s="160"/>
      <c r="E48" s="77"/>
    </row>
    <row r="49" spans="1:5" x14ac:dyDescent="0.3">
      <c r="A49" s="67"/>
      <c r="B49" s="135"/>
      <c r="C49" s="135"/>
      <c r="D49" s="160"/>
      <c r="E49" s="77"/>
    </row>
    <row r="50" spans="1:5" x14ac:dyDescent="0.3">
      <c r="B50" s="135"/>
      <c r="C50" s="135"/>
      <c r="D50" s="160"/>
      <c r="E50" s="77"/>
    </row>
    <row r="51" spans="1:5" x14ac:dyDescent="0.3">
      <c r="B51" s="135"/>
      <c r="C51" s="135"/>
      <c r="D51" s="160"/>
      <c r="E51" s="77"/>
    </row>
    <row r="52" spans="1:5" x14ac:dyDescent="0.3">
      <c r="D52" s="76"/>
      <c r="E52" s="77"/>
    </row>
    <row r="53" spans="1:5" x14ac:dyDescent="0.3">
      <c r="E53" s="78"/>
    </row>
    <row r="54" spans="1:5" s="65" customFormat="1" ht="15" x14ac:dyDescent="0.25">
      <c r="A54" s="70"/>
      <c r="B54" s="71"/>
      <c r="C54" s="70"/>
      <c r="D54" s="72" t="s">
        <v>56</v>
      </c>
      <c r="E54" s="73">
        <f>SUM(E11:E53)</f>
        <v>0</v>
      </c>
    </row>
  </sheetData>
  <pageMargins left="0.75" right="0.75" top="1" bottom="1" header="0.5" footer="0.5"/>
  <pageSetup paperSize="9" scale="90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INVOICE</vt:lpstr>
      <vt:lpstr>C3.2.1 CS-Building</vt:lpstr>
      <vt:lpstr>C3.2.2 EEM-Building</vt:lpstr>
      <vt:lpstr>C3.3.1 CS-Engineering</vt:lpstr>
      <vt:lpstr>C3.2.2 EEM-Engineering</vt:lpstr>
      <vt:lpstr>C.5 Time Based fees</vt:lpstr>
      <vt:lpstr>C.6 Expenses &amp; Costs(VAT)</vt:lpstr>
      <vt:lpstr>C6.2 Transport</vt:lpstr>
      <vt:lpstr>C.6 Expenses &amp; Costs (NV)</vt:lpstr>
      <vt:lpstr>C.3.4-Stages </vt:lpstr>
      <vt:lpstr>C3.2.CB-Table</vt:lpstr>
      <vt:lpstr>C3.2.2 EEMB-Table </vt:lpstr>
      <vt:lpstr>C3.3.1.CE-Table</vt:lpstr>
      <vt:lpstr>C3.3.2 EEME-Table</vt:lpstr>
      <vt:lpstr>'C3.2.1 CS-Building'!Print_Area</vt:lpstr>
      <vt:lpstr>'C3.2.2 EEM-Building'!Print_Area</vt:lpstr>
      <vt:lpstr>'C3.2.2 EEM-Engineering'!Print_Area</vt:lpstr>
      <vt:lpstr>'C3.3.1 CS-Engineering'!Print_Area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EMCON</dc:creator>
  <cp:lastModifiedBy>ACEN consulting</cp:lastModifiedBy>
  <cp:lastPrinted>2023-10-03T08:50:44Z</cp:lastPrinted>
  <dcterms:created xsi:type="dcterms:W3CDTF">1998-04-17T12:51:42Z</dcterms:created>
  <dcterms:modified xsi:type="dcterms:W3CDTF">2024-12-03T22:40:38Z</dcterms:modified>
</cp:coreProperties>
</file>